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310" yWindow="360" windowWidth="20670" windowHeight="11760" activeTab="7"/>
  </bookViews>
  <sheets>
    <sheet name="прил1 ист" sheetId="1" r:id="rId1"/>
    <sheet name="прил2 " sheetId="10" state="hidden" r:id="rId2"/>
    <sheet name="прил2 ист" sheetId="2" state="hidden" r:id="rId3"/>
    <sheet name="прил3 дох" sheetId="3" r:id="rId4"/>
    <sheet name="прил4 дох" sheetId="4" state="hidden" r:id="rId5"/>
    <sheet name="прил5 безв" sheetId="6" r:id="rId6"/>
    <sheet name="прил6 безв 2" sheetId="9" state="hidden" r:id="rId7"/>
    <sheet name="список ноябрь" sheetId="8" r:id="rId8"/>
  </sheets>
  <definedNames>
    <definedName name="_xlnm.Print_Titles" localSheetId="4">'прил4 дох'!$17:$18</definedName>
    <definedName name="_xlnm.Print_Titles" localSheetId="6">'прил6 безв 2'!$17:$19</definedName>
    <definedName name="_xlnm.Print_Area" localSheetId="6">'прил6 безв 2'!$A$1:$D$47</definedName>
    <definedName name="_xlnm.Print_Area" localSheetId="7">'список ноябрь'!$A$1:$H$23</definedName>
  </definedNames>
  <calcPr calcId="144525"/>
</workbook>
</file>

<file path=xl/calcChain.xml><?xml version="1.0" encoding="utf-8"?>
<calcChain xmlns="http://schemas.openxmlformats.org/spreadsheetml/2006/main">
  <c r="C84" i="3" l="1"/>
  <c r="C66" i="3"/>
  <c r="C33" i="3"/>
  <c r="C31" i="3"/>
  <c r="C29" i="3"/>
  <c r="C34" i="3"/>
  <c r="C50" i="3" l="1"/>
  <c r="C70" i="3"/>
  <c r="C73" i="3"/>
  <c r="C60" i="3"/>
  <c r="C63" i="3"/>
  <c r="C55" i="6"/>
  <c r="C52" i="6" l="1"/>
  <c r="C47" i="6"/>
  <c r="C49" i="3" l="1"/>
  <c r="C48" i="3" s="1"/>
  <c r="F22" i="8"/>
  <c r="G22" i="8"/>
  <c r="C31" i="6"/>
  <c r="E22" i="8" l="1"/>
  <c r="D25" i="10" l="1"/>
  <c r="C25" i="10"/>
  <c r="C65" i="3" l="1"/>
  <c r="C64" i="3" s="1"/>
  <c r="F18" i="8"/>
  <c r="F23" i="8" s="1"/>
  <c r="G18" i="8"/>
  <c r="G23" i="8" s="1"/>
  <c r="D54" i="9"/>
  <c r="C54" i="9"/>
  <c r="D53" i="9"/>
  <c r="C53" i="9"/>
  <c r="D51" i="9"/>
  <c r="C51" i="9"/>
  <c r="C50" i="9" s="1"/>
  <c r="C49" i="9" s="1"/>
  <c r="D50" i="9"/>
  <c r="D49" i="9"/>
  <c r="D46" i="9"/>
  <c r="C46" i="9"/>
  <c r="C45" i="9" s="1"/>
  <c r="D45" i="9"/>
  <c r="D43" i="9"/>
  <c r="C43" i="9"/>
  <c r="D42" i="9"/>
  <c r="D63" i="4" s="1"/>
  <c r="D40" i="9"/>
  <c r="C40" i="9"/>
  <c r="D38" i="9"/>
  <c r="C38" i="9"/>
  <c r="D37" i="9"/>
  <c r="D62" i="4" s="1"/>
  <c r="C37" i="9"/>
  <c r="C62" i="4" s="1"/>
  <c r="D35" i="9"/>
  <c r="C35" i="9"/>
  <c r="D33" i="9"/>
  <c r="C33" i="9"/>
  <c r="D31" i="9"/>
  <c r="C31" i="9"/>
  <c r="D29" i="9"/>
  <c r="C29" i="9"/>
  <c r="D27" i="9"/>
  <c r="C27" i="9"/>
  <c r="D26" i="9"/>
  <c r="D61" i="4" s="1"/>
  <c r="C26" i="9"/>
  <c r="C61" i="4" s="1"/>
  <c r="D25" i="9"/>
  <c r="C25" i="9"/>
  <c r="D24" i="9"/>
  <c r="C24" i="9"/>
  <c r="D23" i="9"/>
  <c r="D60" i="4" s="1"/>
  <c r="C23" i="9"/>
  <c r="C60" i="4" s="1"/>
  <c r="D59" i="4" l="1"/>
  <c r="D58" i="4" s="1"/>
  <c r="D22" i="9"/>
  <c r="D21" i="9" s="1"/>
  <c r="C42" i="9"/>
  <c r="C22" i="9" l="1"/>
  <c r="C21" i="9" s="1"/>
  <c r="C63" i="4"/>
  <c r="E18" i="8"/>
  <c r="C47" i="3"/>
  <c r="C46" i="3"/>
  <c r="C41" i="3"/>
  <c r="C38" i="3"/>
  <c r="C80" i="3" l="1"/>
  <c r="C83" i="3"/>
  <c r="C82" i="3" s="1"/>
  <c r="C78" i="3"/>
  <c r="C56" i="3"/>
  <c r="C25" i="2"/>
  <c r="C34" i="6" l="1"/>
  <c r="D32" i="4" l="1"/>
  <c r="D30" i="4"/>
  <c r="D28" i="4"/>
  <c r="D27" i="4"/>
  <c r="D26" i="4" s="1"/>
  <c r="C32" i="4"/>
  <c r="C30" i="4"/>
  <c r="C28" i="4"/>
  <c r="C27" i="4"/>
  <c r="C26" i="4" s="1"/>
  <c r="C22" i="4"/>
  <c r="C21" i="4" s="1"/>
  <c r="C35" i="4"/>
  <c r="C34" i="4" s="1"/>
  <c r="C38" i="4"/>
  <c r="C41" i="4"/>
  <c r="C40" i="4" s="1"/>
  <c r="C43" i="4"/>
  <c r="C47" i="4"/>
  <c r="C49" i="4"/>
  <c r="C51" i="4"/>
  <c r="C52" i="4"/>
  <c r="C55" i="4"/>
  <c r="C56" i="4"/>
  <c r="C24" i="6"/>
  <c r="C46" i="4" l="1"/>
  <c r="C45" i="4" s="1"/>
  <c r="C20" i="4" s="1"/>
  <c r="C37" i="4"/>
  <c r="C32" i="3" l="1"/>
  <c r="C28" i="3"/>
  <c r="C30" i="3" l="1"/>
  <c r="C27" i="3" s="1"/>
  <c r="C76" i="3" l="1"/>
  <c r="C75" i="3" s="1"/>
  <c r="C23" i="6" l="1"/>
  <c r="C22" i="6" s="1"/>
  <c r="C89" i="3" s="1"/>
  <c r="C85" i="3"/>
  <c r="C74" i="3" l="1"/>
  <c r="C36" i="6" l="1"/>
  <c r="C32" i="6" l="1"/>
  <c r="C30" i="6"/>
  <c r="C26" i="6"/>
  <c r="C38" i="6"/>
  <c r="C45" i="3" l="1"/>
  <c r="C43" i="3"/>
  <c r="C40" i="3"/>
  <c r="C22" i="3"/>
  <c r="C61" i="6"/>
  <c r="C60" i="6" s="1"/>
  <c r="C94" i="3" s="1"/>
  <c r="C58" i="6"/>
  <c r="C57" i="6" s="1"/>
  <c r="C56" i="6" s="1"/>
  <c r="C93" i="3" s="1"/>
  <c r="C49" i="6"/>
  <c r="C46" i="6"/>
  <c r="C44" i="6"/>
  <c r="C28" i="6"/>
  <c r="C25" i="6" s="1"/>
  <c r="D22" i="4"/>
  <c r="D21" i="4" s="1"/>
  <c r="D35" i="4"/>
  <c r="D34" i="4" s="1"/>
  <c r="D38" i="4"/>
  <c r="D41" i="4"/>
  <c r="D43" i="4"/>
  <c r="D47" i="4"/>
  <c r="D49" i="4"/>
  <c r="D52" i="4"/>
  <c r="D51" i="4" s="1"/>
  <c r="D55" i="4"/>
  <c r="D56" i="4"/>
  <c r="C90" i="3" l="1"/>
  <c r="C51" i="6"/>
  <c r="C48" i="6" s="1"/>
  <c r="C92" i="3" s="1"/>
  <c r="C43" i="6"/>
  <c r="C91" i="3" s="1"/>
  <c r="C21" i="3"/>
  <c r="D40" i="4"/>
  <c r="D37" i="4" s="1"/>
  <c r="D46" i="4"/>
  <c r="D45" i="4" s="1"/>
  <c r="C37" i="3"/>
  <c r="C36" i="3" s="1"/>
  <c r="C26" i="3" s="1"/>
  <c r="C42" i="3"/>
  <c r="C39" i="3" s="1"/>
  <c r="C53" i="3"/>
  <c r="C55" i="3"/>
  <c r="C58" i="3"/>
  <c r="C57" i="3" s="1"/>
  <c r="C61" i="3"/>
  <c r="C62" i="3"/>
  <c r="C69" i="3"/>
  <c r="C68" i="3" s="1"/>
  <c r="C72" i="3"/>
  <c r="C71" i="3" s="1"/>
  <c r="C88" i="3" l="1"/>
  <c r="C59" i="4"/>
  <c r="C58" i="4" s="1"/>
  <c r="D20" i="4"/>
  <c r="C21" i="6"/>
  <c r="C20" i="6" s="1"/>
  <c r="C87" i="3" s="1"/>
  <c r="C67" i="3"/>
  <c r="C52" i="3"/>
  <c r="C51" i="3" s="1"/>
  <c r="C20" i="3" s="1"/>
  <c r="D25" i="2"/>
  <c r="D64" i="4" l="1"/>
  <c r="C64" i="4"/>
  <c r="C25" i="1"/>
  <c r="D24" i="2" l="1"/>
  <c r="D23" i="2" s="1"/>
  <c r="D22" i="2" s="1"/>
  <c r="D21" i="2" s="1"/>
  <c r="D24" i="10"/>
  <c r="D23" i="10" s="1"/>
  <c r="D22" i="10" s="1"/>
  <c r="D21" i="10" s="1"/>
  <c r="C24" i="2"/>
  <c r="C23" i="2" s="1"/>
  <c r="C22" i="2" s="1"/>
  <c r="C21" i="2" s="1"/>
  <c r="C24" i="10"/>
  <c r="C23" i="10" s="1"/>
  <c r="C22" i="10" s="1"/>
  <c r="C21" i="10" s="1"/>
  <c r="C95" i="3"/>
  <c r="C24" i="1" s="1"/>
  <c r="C23" i="1" s="1"/>
  <c r="C22" i="1" s="1"/>
  <c r="C21" i="1" s="1"/>
  <c r="E23" i="8"/>
</calcChain>
</file>

<file path=xl/sharedStrings.xml><?xml version="1.0" encoding="utf-8"?>
<sst xmlns="http://schemas.openxmlformats.org/spreadsheetml/2006/main" count="620" uniqueCount="307">
  <si>
    <t>Уменьшение прочих остатков денежных средств бюджетов городских поселений</t>
  </si>
  <si>
    <t>000 01 05 02 01 13 0000 610</t>
  </si>
  <si>
    <t>Уменьшение прочих остатков средств бюджетов</t>
  </si>
  <si>
    <t>000 01 05 02 00 00 0000 600</t>
  </si>
  <si>
    <t>Увеличение прочих остатков денежных средств бюджетов городских поселений</t>
  </si>
  <si>
    <t>000 01 05 02 01 13 0000 510</t>
  </si>
  <si>
    <t>Увеличение прочих остатков средств бюджетов</t>
  </si>
  <si>
    <t>000 01 05 02 00 00 0000 500</t>
  </si>
  <si>
    <t>Изменение остатков средств на счетах по учету средств бюджетов</t>
  </si>
  <si>
    <t>000 01 05 00 00 00 0000 000</t>
  </si>
  <si>
    <t>Источники внутреннего финансирования дефицитов бюджетов</t>
  </si>
  <si>
    <t>000 01 00 00 00 00 0000 000</t>
  </si>
  <si>
    <t>Сумма         (тысяч рублей)</t>
  </si>
  <si>
    <t>Наименование кодов источников внутреннего финансирования дефицита бюджета</t>
  </si>
  <si>
    <t>Код бюджетной классификации источников внутреннего финансирования дефицита бюджета</t>
  </si>
  <si>
    <t xml:space="preserve">Будогощское городское поселение  Киришского муниципального района </t>
  </si>
  <si>
    <t xml:space="preserve">внутреннего финансирования дефицита бюджета муниципального образования </t>
  </si>
  <si>
    <t>ИСТОЧНИКИ</t>
  </si>
  <si>
    <t>Ленинградской области</t>
  </si>
  <si>
    <t>Киришского муниципального района</t>
  </si>
  <si>
    <t>Будогощское городское поселение</t>
  </si>
  <si>
    <t>муниципального образования</t>
  </si>
  <si>
    <t>к решению совета депутатов</t>
  </si>
  <si>
    <t>Приложение 1</t>
  </si>
  <si>
    <t>Сумма                                  (тысяч рублей)</t>
  </si>
  <si>
    <t>Приложение 2</t>
  </si>
  <si>
    <t>ВСЕГО: доходов</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</si>
  <si>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</si>
  <si>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</si>
  <si>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</si>
  <si>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</si>
  <si>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остатков субсидий, субвенций и иных межбюджетных трансфертов, имеющих целевое назначение, прошлых лет</t>
  </si>
  <si>
    <t>000 2 19 00000 00 0000 000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</si>
  <si>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</si>
  <si>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000 2 18 60010 13 0000 150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</si>
  <si>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</si>
  <si>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</si>
  <si>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</si>
  <si>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</si>
  <si>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</si>
  <si>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</si>
  <si>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Прочие межбюджетные трансферты, передаваемые бюджетам городских поселений</t>
  </si>
  <si>
    <t>000 2 02 49999 13 0000 150</t>
  </si>
  <si>
    <t>Прочие межбюджетные трансферты, передаваемые бюджетам</t>
  </si>
  <si>
    <t>000 2 02 49999 00 0000 150</t>
  </si>
  <si>
    <t>Иные межбюджетные трансферты</t>
  </si>
  <si>
    <t>000 2 02 40000 00 0000 150</t>
  </si>
  <si>
    <t>000 2 02 35118 13 0000 150</t>
  </si>
  <si>
    <t>000 2 02 35118 00 0000 150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</si>
  <si>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</si>
  <si>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</si>
  <si>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</si>
  <si>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</si>
  <si>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бюджетной системы Российской Федерации</t>
  </si>
  <si>
    <t>000 2 02 30000 00 0000 150</t>
  </si>
  <si>
    <t>000 2 02 29999 13 0000 150</t>
  </si>
  <si>
    <t>Прочие субсидии</t>
  </si>
  <si>
    <t>000 2 02 29999 00 0000 150</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</si>
  <si>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</si>
  <si>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000 2 02 20216 13 0000 150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</si>
  <si>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</si>
  <si>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</si>
  <si>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Субсидии бюджетам бюджетной системы Российской Федерации (межбюджетные субсидии)</t>
  </si>
  <si>
    <t>000 2 02 20000 00 0000 150</t>
  </si>
  <si>
    <t>Дотации бюджетам бюджетной системы Российской Федерации</t>
  </si>
  <si>
    <t>000 2 02 10000 00 0000 150</t>
  </si>
  <si>
    <t>Безвозмездные поступления от других бюджетов бюджетной системы Российской Федерации</t>
  </si>
  <si>
    <t>000 2 02 00000 00 0000 000</t>
  </si>
  <si>
    <t>БЕЗВОЗМЕЗДНЫЕ ПОСТУПЛЕНИЯ</t>
  </si>
  <si>
    <t>000 2 00 00000 00 0000 000</t>
  </si>
  <si>
    <t>Штрафы, санкции, возмещение ущерба</t>
  </si>
  <si>
    <t>000 1 16 00000 00 0000 000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</si>
  <si>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</si>
  <si>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</si>
  <si>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</si>
  <si>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</si>
  <si>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</si>
  <si>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</si>
  <si>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</si>
  <si>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</si>
  <si>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не  разграничена</t>
  </si>
  <si>
    <t>000 1 14 06010 00 0000 430</t>
  </si>
  <si>
    <t xml:space="preserve">Доходы от продажи земельных участков, находящихся в государственной и муниципальной собственности </t>
  </si>
  <si>
    <t>000 1 14 06000 00 0000 430</t>
  </si>
  <si>
    <t>Доходы от продажи материальных и нематериальных активов</t>
  </si>
  <si>
    <t>000 1 14 00000 00 0000 000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</si>
  <si>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</si>
  <si>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</si>
  <si>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</si>
  <si>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</si>
  <si>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</si>
  <si>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</si>
  <si>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Доходы от сдачи в аренду имущества, составляющего казну городских поселений (за исключением земельных участков)-по прочим договорам от сдачи в аренду имущества </t>
  </si>
  <si>
    <t>000 1 11 05075 13 0002 120</t>
  </si>
  <si>
    <t>Доходы от сдачи в аренду имущества, составляющего казну городских поселений (за исключением земельных участков)-доходы от сдачи в аренду имущества, непосредственно участвующего в предоставлении коммунальных услуг населению</t>
  </si>
  <si>
    <t>000 1 11 05075 13 0001 120</t>
  </si>
  <si>
    <t>Доходы от сдачи в аренду имущества, составляющего казну городских поселений (за исключением земельных участков)</t>
  </si>
  <si>
    <t>000 1 11 05075 13 0000 120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</si>
  <si>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</si>
  <si>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</si>
  <si>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</si>
  <si>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000 1 11 05035 13 0000 120</t>
  </si>
  <si>
    <t>000 1 11 05030 00 0000 120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</si>
  <si>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</si>
  <si>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000 1 11 05013 13 0000 120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</si>
  <si>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</si>
  <si>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</si>
  <si>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</si>
  <si>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</si>
  <si>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от использования имущества, находящегося в государственной и муниципальной собственности</t>
  </si>
  <si>
    <t>000 1 11 00000 00 0000 000</t>
  </si>
  <si>
    <t>Земельный налог с физических лиц, обладающих земельным участком, расположенным в границах городских поселений</t>
  </si>
  <si>
    <t>000 1 06 06043 13 0000 110</t>
  </si>
  <si>
    <t>Земельный налог с физических лиц</t>
  </si>
  <si>
    <t>000 1 06 06040 00 0000 110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</si>
  <si>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</si>
  <si>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</si>
  <si>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организаций</t>
  </si>
  <si>
    <t>000 1 06 06030 00 0000 110</t>
  </si>
  <si>
    <t>Земельный налог</t>
  </si>
  <si>
    <t>000 1 06 06000 00 0000 110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</si>
  <si>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</si>
  <si>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</si>
  <si>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Налог на имущество физических лиц</t>
  </si>
  <si>
    <t>000 1 06 01000 00 0000 110</t>
  </si>
  <si>
    <t>Налоги на имущество</t>
  </si>
  <si>
    <t>000 1 06 00000 00 0000 000</t>
  </si>
  <si>
    <t>Единый сельскохозяйственный налог</t>
  </si>
  <si>
    <t>000 1 05 03010 01 0000 110</t>
  </si>
  <si>
    <t>000 1 05 03000 01 0000 110</t>
  </si>
  <si>
    <t>Налоги на совокупный доход</t>
  </si>
  <si>
    <t>000 1 05 00000 00 0000 000</t>
  </si>
  <si>
    <t>000 1 03 02251 01 0000 110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</si>
  <si>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</si>
  <si>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</si>
  <si>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</si>
  <si>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</si>
  <si>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</si>
  <si>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</si>
  <si>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</si>
  <si>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</si>
  <si>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Акцизы по подакцизным товарам (продукции), производимым на территории Российской Федерации</t>
  </si>
  <si>
    <t>000 1 03 02000 01 0000 110</t>
  </si>
  <si>
    <t>Налоги на товары (работы, услуги) реализуемые на территории Российской Федерации</t>
  </si>
  <si>
    <t>000 1 03 00000 00 0000 000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</si>
  <si>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</si>
  <si>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000 1 01 02030 01 0000 110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</si>
  <si>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</si>
  <si>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</si>
  <si>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</si>
  <si>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000 1 01 02010 01 0000 110</t>
  </si>
  <si>
    <t>Налог на доходы физических лиц</t>
  </si>
  <si>
    <t>000 1 01 02000 01 0000 110</t>
  </si>
  <si>
    <t>Налоги на прибыль, доходы</t>
  </si>
  <si>
    <t>000 1 01 00000 00 0000 000</t>
  </si>
  <si>
    <t>НАЛОГОВЫЕ И НЕНАЛОГОВЫЕ ДОХОДЫ</t>
  </si>
  <si>
    <t>000 1 00 00000 00 0000 000</t>
  </si>
  <si>
    <t>Сумма              (тысяч рублей)</t>
  </si>
  <si>
    <t>Источник доходов</t>
  </si>
  <si>
    <t>Код бюджетной классификации</t>
  </si>
  <si>
    <t>Киришского муниципального района Ленинградской области</t>
  </si>
  <si>
    <t xml:space="preserve">муниципального образования Будогощское городское поселение </t>
  </si>
  <si>
    <t>Прогнозируемые поступления доходов в бюджет</t>
  </si>
  <si>
    <t>Приложение 3</t>
  </si>
  <si>
    <t>Сумма                          (тысяч рублей)</t>
  </si>
  <si>
    <t>Приложение 4</t>
  </si>
  <si>
    <t xml:space="preserve">Код бюджетной классификации </t>
  </si>
  <si>
    <t>Приложение 5</t>
  </si>
  <si>
    <t xml:space="preserve">Код бюджетной </t>
  </si>
  <si>
    <t xml:space="preserve">Сумма </t>
  </si>
  <si>
    <t>классификации</t>
  </si>
  <si>
    <t>(тысяч рублей)</t>
  </si>
  <si>
    <t xml:space="preserve">Иные межбюджетные трансферты </t>
  </si>
  <si>
    <t>000 2 02 49999 13 0102 150</t>
  </si>
  <si>
    <t>Прочие межбюджетные трансферты, передаваемые бюджетам городских поселений - иные межбюджетные трансферты на меры по обеспечению сбалансированности бюджетов поселений</t>
  </si>
  <si>
    <t>2 02 49999 13 0105 150</t>
  </si>
  <si>
    <t>Приложение 6</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</si>
  <si>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</si>
  <si>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</si>
  <si>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Прочие субсидии бюджетам городских поселений на на комплекс мероприятий по борьбе с борщевиком Сосновского</t>
  </si>
  <si>
    <t>000 2 02 49999 13 0105 150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</si>
  <si>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</si>
  <si>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</si>
  <si>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</si>
  <si>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Прочие субсидии бюджетам городских поселений на мероприятия по созданию мест (площадок) накопления твердых коммунальных отходов</t>
  </si>
  <si>
    <t>000 2 02 20077 13 0000 150</t>
  </si>
  <si>
    <t>Субсидии бюджетам городских поселений на софинансирование капитальных вложений в объекты муниципальной собственности</t>
  </si>
  <si>
    <t>Субсидии бюджетам на софинансирование капитальных вложений в объекты муниципальной собственности</t>
  </si>
  <si>
    <t>000 2 02 20077 00 0000 150</t>
  </si>
  <si>
    <t>000 2 02 20299 13 0000 150</t>
  </si>
  <si>
    <t>000 2 02 20299 00 0000 150</t>
  </si>
  <si>
    <t>000 2 02 20302 13 0000 150</t>
  </si>
  <si>
    <t>000 2 02 20302 00 0000 150</t>
  </si>
  <si>
    <t>000 2 02 27576 13 0000 150</t>
  </si>
  <si>
    <t>000 2 02 27576 00 0000 150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</si>
  <si>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</si>
  <si>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000 1 16 07000 01 0000 140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</si>
  <si>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</si>
  <si>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</si>
  <si>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</si>
  <si>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000 1 16 07010 13 0000 140</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</si>
  <si>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</si>
  <si>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</si>
  <si>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000 1 16 07090 13 0000 140</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</si>
  <si>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</si>
  <si>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</si>
  <si>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</si>
  <si>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000 1 16 01050 01 0000 140
</t>
  </si>
  <si>
    <t xml:space="preserve">000 1 16 01051 01 0000 140
</t>
  </si>
  <si>
    <t>Дотации бюджетам городских поселений на выравнивание бюджетной обеспеченности из бюджетов муниципальных районов</t>
  </si>
  <si>
    <t xml:space="preserve">000 2 02 16001 13 0000 150
</t>
  </si>
  <si>
    <t xml:space="preserve">Дотации на выравнивание бюджетной обеспеченности из бюджетов муниципальных районов, городских округов с внутригородским делением
</t>
  </si>
  <si>
    <t xml:space="preserve">000 2 02 16001 00 0000 150
</t>
  </si>
  <si>
    <t>2023 год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</si>
  <si>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</si>
  <si>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</si>
  <si>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</si>
  <si>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</si>
  <si>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Ленинградской области на 2022 год</t>
  </si>
  <si>
    <t>Ленинградской области на плановый период 2023 и 2024 годов</t>
  </si>
  <si>
    <t xml:space="preserve">2024 год </t>
  </si>
  <si>
    <t>на 2022 год</t>
  </si>
  <si>
    <t>на плановый период 2023 и 2024 годов</t>
  </si>
  <si>
    <t xml:space="preserve">   </t>
  </si>
  <si>
    <t xml:space="preserve"> на плановый период 2023 и 2024 годов</t>
  </si>
  <si>
    <t>2024 год</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</si>
  <si>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</si>
  <si>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</si>
  <si>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000 2 02 40014 00 0000 150</t>
  </si>
  <si>
    <t>000 2 02 40014 13 0000 150</t>
  </si>
  <si>
    <t>в редакции к решению совета депутатов</t>
  </si>
  <si>
    <t>от _____________ №______</t>
  </si>
  <si>
    <t>от 17.12.2021 года № 22/134</t>
  </si>
  <si>
    <t>№ п/п</t>
  </si>
  <si>
    <t>Наименование главного администратора доходов</t>
  </si>
  <si>
    <t>Наименование источника доходов</t>
  </si>
  <si>
    <t>Основание изменений</t>
  </si>
  <si>
    <t>Сумма  (рублей)</t>
  </si>
  <si>
    <t>ВСЕГО НАЛОГОВЫЕ И НЕНАЛОГОВЫЕ ДОХОДЫ</t>
  </si>
  <si>
    <t>Администрация МО  Будогощское городское поселение Киришского муниципального района Ленинградской области</t>
  </si>
  <si>
    <t>ВСЕГО БЕЗВОЗМЕЗДНЫЕ ПОСТУПЛЕНИЯ</t>
  </si>
  <si>
    <t>ИТОГО</t>
  </si>
  <si>
    <t>000 2 02 25555 00 0000 150</t>
  </si>
  <si>
    <t>Субсидии бюджетам на реализацию программ формирования современной городской среды</t>
  </si>
  <si>
    <t>000 2 02 25555 13 0000 150</t>
  </si>
  <si>
    <t>Субсидии бюджетам городских поселений на реализацию программ формирования современной городской среды</t>
  </si>
  <si>
    <t>Прочие субсидии бюджетам городских поселений на мероприятия по созданию мест (площадок) накопления твердых коммунальных отходов (конкурсные)</t>
  </si>
  <si>
    <t>Прочие субсидии бюджетам городских поселений на реализацию областного закона от 28.12.2018 N 147-оз "О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 (конкурсные)</t>
  </si>
  <si>
    <t>Прочие субсидии бюджетам городских поселений на реализацию областного закона от 15 января 2018 года N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(конкурсные)</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</si>
  <si>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</si>
  <si>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1 14 06313 13 0000 430</t>
  </si>
  <si>
    <t>1 14 06013 13 0000 430</t>
  </si>
  <si>
    <t>на основании фактического поступления</t>
  </si>
  <si>
    <t>Администрация муниципального образования Киришский муниципальный район Ленинградской области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</si>
  <si>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</si>
  <si>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межбюджетные трансферты, передаваемые бюджетам  городских поселений - иные межбюджетные трансферты на проведение непредвиденных, аварийно-восстановительных работ и других мероприятий, направленных на решение вопросов местного значения поселений Киришского муниципального района</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</si>
  <si>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</si>
  <si>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</si>
  <si>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Дотации на выравнивание бюджетной обеспеченности из бюджетов муниципальных районов, городских округов с внутригородским делением</t>
  </si>
  <si>
    <t>000 1 16 01070 01 0000 140</t>
  </si>
  <si>
    <t>000 1 16 01074 01 0000 140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</si>
  <si>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</si>
  <si>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</si>
  <si>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000 1 16 01080 01 0000 140</t>
  </si>
  <si>
    <t>000 1 16 01084 01 0000 140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</si>
  <si>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</si>
  <si>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
</t>
  </si>
  <si>
    <t>000 1 16 01000 01 0000 140</t>
  </si>
  <si>
    <t>Федеральная налоговая служба</t>
  </si>
  <si>
    <t>000 1 09 00000 00 0000 000</t>
  </si>
  <si>
    <t>000 1 09 04000 00 0000 110</t>
  </si>
  <si>
    <t>000 1 09 04050 00 0000 110</t>
  </si>
  <si>
    <t>000 1 09 04053 13 0000 110</t>
  </si>
  <si>
    <t>Задолженность и перерасчеты по отмененным налогам, сборам и иным обязательным платежам</t>
  </si>
  <si>
    <t>Налоги  на имущество</t>
  </si>
  <si>
    <t xml:space="preserve">  
Земельный налог (по обязательствам, возникшим до 1 января 2006 года)
</t>
  </si>
  <si>
    <t>Земельный налог (по обязательствам, возникшим до 1 января 2006 года), мобилизуемый на территориях городских поселений</t>
  </si>
  <si>
    <t>1 09 04053 13 0000 110</t>
  </si>
  <si>
    <t>1 16 07010 13 0000 140</t>
  </si>
  <si>
    <t>000 1 13 02995 13 0000 130</t>
  </si>
  <si>
    <t>Доходы от компенсации затрат государства</t>
  </si>
  <si>
    <t>Прочие доходы от компенсации затрат государства</t>
  </si>
  <si>
    <t>Прочие доходы  от  компенсации  затрат  бюджетов городских поселений</t>
  </si>
  <si>
    <t xml:space="preserve">000 1 13 02990 00 0000 130
</t>
  </si>
  <si>
    <t xml:space="preserve">000 1 13 02000 00 0000 130
</t>
  </si>
  <si>
    <t>1 13 02995 13 0000 130</t>
  </si>
  <si>
    <t>2 02 35118 13 0000 150</t>
  </si>
  <si>
    <t>Уведомление №42963 от 12.10.2022 г.. От комитета правопорядка и безопасности Лен. обл.</t>
  </si>
  <si>
    <t xml:space="preserve">Прочие межбюджетные трансферты, передаваемые бюджетам городских поселений </t>
  </si>
  <si>
    <t>2 02 49999 13 0000 150</t>
  </si>
  <si>
    <t>Постановление от 30.09.2022 № 2103 "О распределении иных межбюджетных трансфертов на поощрение муниципальных управленческих команд муниципальных образований в составе Киришского муниципального района Ленинградской области"</t>
  </si>
  <si>
    <t>1 11 09045 13 0000 120</t>
  </si>
  <si>
    <t>Ожидаемое поступление</t>
  </si>
  <si>
    <t>1 11 05075 13 0002 120</t>
  </si>
  <si>
    <t>1 03 02231 01 0000 110</t>
  </si>
  <si>
    <t>1 03 02241 01 0000 110</t>
  </si>
  <si>
    <t>1 03 02251 01 0000 110</t>
  </si>
  <si>
    <t>Федеральное казначейство</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</si>
  <si>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</si>
  <si>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</si>
  <si>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</si>
  <si>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</si>
  <si>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1 03 02261 01 0000 110</t>
  </si>
  <si>
    <t>Решение совета депутатов МО КМР ЛО "О распределении ИМБТ на проведение непредвиденных, аварийно-восстановительных работ и других мероприятий, направленных на решение вопросов местного значения поселений Киришского муниципального района  на 2022 год" от 26.10.2022 г. №39/242</t>
  </si>
  <si>
    <t>Справочная информация по вносимым изменениям в доходную часть бюджета  муниципального образования Будогощское городское поселение Киришского муниципального района Ленинградской области на 2022 год, вносимые на рассмотрение совета депутатов муниципального образования Будогощское городское поселение Киришского муниципального района Ленинградской области</t>
  </si>
  <si>
    <t>от  10.11.2022 г. № 29/175</t>
  </si>
  <si>
    <t>от 10.11.2022 г.  № 29/175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</si>
</sst>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
  </numFmts>
  <fonts count="24" x14ac:knownFonts="1">
    <font>
      <sz val="11"/>
      <color theme="1"/>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sz val="10"/>
      <name val="Arial"/>
      <family val="2"/>
      <charset val="204"/>
    </font>
    <font>
      <sz val="10"/>
      <name val="Arial Cyr"/>
      <charset val="204"/>
    </font>
    <font>
      <b/>
      <sz val="11"/>
      <color theme="1"/>
      <name val="Calibri"/>
      <family val="2"/>
      <charset val="204"/>
      <scheme val="minor"/>
    </font>
    <font>
      <b/>
      <sz val="12"/>
      <color theme="1"/>
      <name val="Times New Roman"/>
      <family val="1"/>
      <charset val="204"/>
    </font>
    <font>
      <sz val="11"/>
      <name val="Calibri"/>
      <family val="2"/>
      <charset val="204"/>
      <scheme val="minor"/>
    </font>
    <font>
      <b/>
      <sz val="12"/>
      <color rgb="FFFF0000"/>
      <name val="Times New Roman"/>
      <family val="1"/>
      <charset val="204"/>
    </font>
    <font>
      <sz val="12"/>
      <color rgb="FFFF0000"/>
      <name val="Times New Roman"/>
      <family val="1"/>
      <charset val="204"/>
    </font>
    <font>
      <sz val="12"/>
      <color indexed="8"/>
      <name val="Times New Roman"/>
      <family val="1"/>
      <charset val="204"/>
    </font>
    <font>
      <b/>
      <sz val="11"/>
      <name val="Calibri"/>
      <family val="2"/>
      <charset val="204"/>
      <scheme val="minor"/>
    </font>
    <font>
      <sz val="12"/>
      <color theme="1"/>
      <name val="Times New Roman"/>
      <family val="1"/>
      <charset val="204"/>
    </font>
    <font>
      <sz val="11"/>
      <color rgb="FFFF0000"/>
      <name val="Calibri"/>
      <family val="2"/>
      <charset val="204"/>
      <scheme val="minor"/>
    </font>
    <font>
      <sz val="10"/>
      <name val="Arial"/>
      <family val="2"/>
      <charset val="204"/>
    </font>
    <font>
      <sz val="8"/>
      <color rgb="FF000000"/>
      <name val="Arial"/>
      <family val="2"/>
      <charset val="204"/>
    </font>
    <font>
      <b/>
      <sz val="12"/>
      <color rgb="FF000000"/>
      <name val="Times New Roman"/>
      <family val="1"/>
      <charset val="204"/>
    </font>
    <font>
      <sz val="12"/>
      <color rgb="FF000000"/>
      <name val="Times New Roman"/>
      <family val="1"/>
      <charset val="204"/>
    </font>
    <font>
      <b/>
      <sz val="12"/>
      <name val="Arial"/>
      <family val="2"/>
      <charset val="204"/>
    </font>
    <font>
      <b/>
      <sz val="15"/>
      <name val="Arial Narrow"/>
      <family val="2"/>
      <charset val="204"/>
    </font>
    <font>
      <b/>
      <sz val="14"/>
      <name val="Arial Narrow"/>
      <family val="2"/>
      <charset val="204"/>
    </font>
    <font>
      <b/>
      <sz val="8"/>
      <name val="Arial Narrow"/>
      <family val="2"/>
      <charset val="204"/>
    </font>
    <font>
      <sz val="8"/>
      <name val="Arial Narrow"/>
      <family val="2"/>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top/>
      <bottom style="thin">
        <color indexed="64"/>
      </bottom>
      <diagonal/>
    </border>
  </borders>
  <cellStyleXfs count="30">
    <xf numFmtId="0" fontId="0" fillId="0" borderId="0"/>
    <xf numFmtId="0" fontId="4" fillId="0" borderId="0"/>
    <xf numFmtId="0" fontId="4" fillId="0" borderId="0"/>
    <xf numFmtId="0" fontId="1" fillId="0" borderId="0"/>
    <xf numFmtId="0" fontId="1" fillId="0" borderId="0"/>
    <xf numFmtId="0" fontId="5" fillId="0" borderId="0"/>
    <xf numFmtId="0" fontId="4" fillId="0" borderId="0"/>
    <xf numFmtId="0" fontId="1"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6" fillId="0" borderId="15">
      <alignment horizontal="left" wrapText="1" indent="2"/>
    </xf>
    <xf numFmtId="49" fontId="16" fillId="0" borderId="13">
      <alignment horizontal="center"/>
    </xf>
  </cellStyleXfs>
  <cellXfs count="240">
    <xf numFmtId="0" fontId="0" fillId="0" borderId="0" xfId="0"/>
    <xf numFmtId="0" fontId="2" fillId="0" borderId="1" xfId="0" applyFont="1" applyBorder="1" applyAlignment="1">
      <alignment horizontal="center" vertical="top" wrapText="1"/>
    </xf>
    <xf numFmtId="0" fontId="2" fillId="0" borderId="0" xfId="0" applyFont="1" applyAlignment="1">
      <alignment horizontal="right"/>
    </xf>
    <xf numFmtId="0" fontId="2" fillId="0" borderId="0" xfId="0" applyFont="1"/>
    <xf numFmtId="0" fontId="2" fillId="0" borderId="0" xfId="0" applyFont="1" applyFill="1" applyAlignment="1">
      <alignment horizontal="right"/>
    </xf>
    <xf numFmtId="0" fontId="2" fillId="0" borderId="0" xfId="0" applyFont="1" applyAlignment="1">
      <alignment horizontal="center"/>
    </xf>
    <xf numFmtId="0" fontId="7" fillId="0" borderId="1" xfId="0" applyFont="1" applyBorder="1" applyAlignment="1">
      <alignment horizontal="center" vertical="top"/>
    </xf>
    <xf numFmtId="0" fontId="3" fillId="0" borderId="1" xfId="0" applyFont="1" applyBorder="1" applyAlignment="1">
      <alignment horizontal="center" vertical="top"/>
    </xf>
    <xf numFmtId="0" fontId="8" fillId="0" borderId="0" xfId="0" applyFont="1"/>
    <xf numFmtId="4" fontId="10" fillId="2" borderId="1" xfId="0" applyNumberFormat="1" applyFont="1" applyFill="1" applyBorder="1" applyAlignment="1">
      <alignment horizontal="right" wrapText="1"/>
    </xf>
    <xf numFmtId="0" fontId="2" fillId="2" borderId="1" xfId="13" applyFont="1" applyFill="1" applyBorder="1" applyAlignment="1">
      <alignment horizontal="justify" wrapText="1"/>
    </xf>
    <xf numFmtId="49" fontId="2" fillId="2" borderId="1" xfId="0" applyNumberFormat="1" applyFont="1" applyFill="1" applyBorder="1" applyAlignment="1">
      <alignment wrapText="1"/>
    </xf>
    <xf numFmtId="4" fontId="9" fillId="2" borderId="1" xfId="0" applyNumberFormat="1" applyFont="1" applyFill="1" applyBorder="1" applyAlignment="1">
      <alignment horizontal="right" wrapText="1"/>
    </xf>
    <xf numFmtId="0" fontId="3" fillId="2" borderId="1" xfId="0" applyFont="1" applyFill="1" applyBorder="1" applyAlignment="1">
      <alignment horizontal="justify" wrapText="1"/>
    </xf>
    <xf numFmtId="49" fontId="3" fillId="2" borderId="1" xfId="0" applyNumberFormat="1" applyFont="1" applyFill="1" applyBorder="1" applyAlignment="1">
      <alignment wrapText="1"/>
    </xf>
    <xf numFmtId="0" fontId="2" fillId="2" borderId="1" xfId="0" applyFont="1" applyFill="1" applyBorder="1" applyAlignment="1">
      <alignment horizontal="justify" wrapText="1"/>
    </xf>
    <xf numFmtId="0" fontId="3" fillId="2" borderId="1" xfId="0" applyFont="1" applyFill="1" applyBorder="1" applyAlignment="1"/>
    <xf numFmtId="0" fontId="3" fillId="2" borderId="1" xfId="0" applyNumberFormat="1" applyFont="1" applyFill="1" applyBorder="1" applyAlignment="1">
      <alignment horizontal="justify" wrapText="1"/>
    </xf>
    <xf numFmtId="0" fontId="2" fillId="0" borderId="1" xfId="0" applyFont="1" applyBorder="1" applyAlignment="1">
      <alignment horizontal="center"/>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11" fillId="0" borderId="0" xfId="0" applyFont="1" applyFill="1" applyAlignment="1">
      <alignment horizontal="right"/>
    </xf>
    <xf numFmtId="0" fontId="3" fillId="0" borderId="1" xfId="0" applyFont="1" applyBorder="1" applyAlignment="1">
      <alignment horizontal="center" vertical="center" wrapText="1"/>
    </xf>
    <xf numFmtId="0" fontId="3" fillId="0" borderId="6" xfId="0" applyFont="1" applyBorder="1" applyAlignment="1">
      <alignment horizontal="center" vertical="top"/>
    </xf>
    <xf numFmtId="0" fontId="3" fillId="0" borderId="5" xfId="0" applyFont="1" applyBorder="1" applyAlignment="1">
      <alignment horizontal="center" vertical="top"/>
    </xf>
    <xf numFmtId="0" fontId="2" fillId="0" borderId="1" xfId="0" applyFont="1" applyBorder="1" applyAlignment="1">
      <alignment horizontal="center" vertical="top"/>
    </xf>
    <xf numFmtId="2" fontId="0" fillId="0" borderId="0" xfId="0" applyNumberFormat="1"/>
    <xf numFmtId="165" fontId="0" fillId="0" borderId="0" xfId="0" applyNumberFormat="1"/>
    <xf numFmtId="0" fontId="13" fillId="0" borderId="1" xfId="0" applyFont="1" applyBorder="1" applyAlignment="1">
      <alignment horizontal="center"/>
    </xf>
    <xf numFmtId="0" fontId="14" fillId="0" borderId="0" xfId="0" applyFont="1"/>
    <xf numFmtId="0" fontId="10" fillId="2" borderId="1" xfId="0" applyFont="1" applyFill="1" applyBorder="1" applyAlignment="1">
      <alignment horizontal="center"/>
    </xf>
    <xf numFmtId="165" fontId="14" fillId="0" borderId="0" xfId="0" applyNumberFormat="1" applyFont="1"/>
    <xf numFmtId="4" fontId="2" fillId="2" borderId="1" xfId="0" applyNumberFormat="1" applyFont="1" applyFill="1" applyBorder="1" applyAlignment="1">
      <alignment horizontal="right"/>
    </xf>
    <xf numFmtId="4" fontId="3" fillId="0" borderId="1" xfId="0" applyNumberFormat="1" applyFont="1" applyBorder="1" applyAlignment="1">
      <alignment horizontal="right"/>
    </xf>
    <xf numFmtId="4" fontId="2" fillId="0" borderId="1" xfId="0" applyNumberFormat="1" applyFont="1" applyBorder="1" applyAlignment="1">
      <alignment horizontal="right"/>
    </xf>
    <xf numFmtId="4" fontId="3" fillId="0" borderId="1" xfId="0" applyNumberFormat="1" applyFont="1" applyFill="1" applyBorder="1" applyAlignment="1">
      <alignment horizontal="right"/>
    </xf>
    <xf numFmtId="0" fontId="3" fillId="0" borderId="5" xfId="0" applyFont="1" applyBorder="1" applyAlignment="1">
      <alignment horizontal="center" vertical="top"/>
    </xf>
    <xf numFmtId="0" fontId="3" fillId="0" borderId="6" xfId="0" applyFont="1" applyBorder="1" applyAlignment="1">
      <alignment horizontal="center" vertical="top"/>
    </xf>
    <xf numFmtId="4" fontId="9" fillId="0" borderId="1" xfId="0" applyNumberFormat="1" applyFont="1" applyBorder="1" applyAlignment="1">
      <alignment horizontal="right"/>
    </xf>
    <xf numFmtId="4" fontId="10" fillId="0" borderId="1" xfId="0" applyNumberFormat="1" applyFont="1" applyBorder="1" applyAlignment="1">
      <alignment horizontal="right"/>
    </xf>
    <xf numFmtId="4" fontId="3" fillId="2" borderId="1" xfId="0" applyNumberFormat="1" applyFont="1" applyFill="1" applyBorder="1" applyAlignment="1">
      <alignment horizontal="right"/>
    </xf>
    <xf numFmtId="4" fontId="0" fillId="0" borderId="0" xfId="0" applyNumberFormat="1"/>
    <xf numFmtId="0" fontId="2" fillId="0" borderId="0" xfId="0" applyFont="1" applyAlignment="1">
      <alignment horizontal="right"/>
    </xf>
    <xf numFmtId="4" fontId="10" fillId="2" borderId="1" xfId="0" applyNumberFormat="1" applyFont="1" applyFill="1" applyBorder="1" applyAlignment="1">
      <alignment horizontal="right"/>
    </xf>
    <xf numFmtId="0" fontId="0" fillId="0" borderId="0" xfId="0" applyAlignment="1"/>
    <xf numFmtId="0" fontId="2" fillId="0" borderId="0" xfId="0" applyFont="1" applyAlignment="1"/>
    <xf numFmtId="0" fontId="3" fillId="0" borderId="5" xfId="0" applyFont="1" applyBorder="1" applyAlignment="1">
      <alignment horizontal="center"/>
    </xf>
    <xf numFmtId="4" fontId="10"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17" fillId="0" borderId="1" xfId="28" applyNumberFormat="1" applyFont="1" applyBorder="1" applyAlignment="1" applyProtection="1">
      <alignment horizontal="justify" vertical="top" wrapText="1"/>
    </xf>
    <xf numFmtId="0" fontId="18" fillId="0" borderId="1" xfId="28" applyNumberFormat="1" applyFont="1" applyBorder="1" applyAlignment="1" applyProtection="1">
      <alignment horizontal="justify" vertical="top" wrapText="1"/>
    </xf>
    <xf numFmtId="4" fontId="14" fillId="0" borderId="0" xfId="0" applyNumberFormat="1" applyFont="1"/>
    <xf numFmtId="0" fontId="3" fillId="0" borderId="1" xfId="0" applyFont="1" applyBorder="1" applyAlignment="1">
      <alignment vertical="top"/>
    </xf>
    <xf numFmtId="0" fontId="3" fillId="2" borderId="1" xfId="0" applyFont="1" applyFill="1" applyBorder="1" applyAlignment="1">
      <alignment vertical="top"/>
    </xf>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xf>
    <xf numFmtId="0" fontId="3" fillId="0" borderId="1" xfId="0" applyFont="1" applyBorder="1" applyAlignment="1">
      <alignment horizontal="justify" vertical="top"/>
    </xf>
    <xf numFmtId="0" fontId="3" fillId="2" borderId="1" xfId="0" applyFont="1" applyFill="1" applyBorder="1" applyAlignment="1">
      <alignment horizontal="justify" vertical="top"/>
    </xf>
    <xf numFmtId="0" fontId="3" fillId="2" borderId="1" xfId="0" applyFont="1" applyFill="1" applyBorder="1" applyAlignment="1">
      <alignment horizontal="justify" vertical="top" wrapText="1"/>
    </xf>
    <xf numFmtId="0" fontId="2" fillId="2" borderId="1" xfId="0" applyFont="1" applyFill="1" applyBorder="1" applyAlignment="1">
      <alignment horizontal="justify" vertical="top"/>
    </xf>
    <xf numFmtId="0" fontId="10" fillId="0" borderId="1" xfId="0" applyFont="1" applyBorder="1" applyAlignment="1">
      <alignment horizontal="justify" vertical="top" wrapText="1"/>
    </xf>
    <xf numFmtId="0" fontId="2" fillId="0" borderId="1" xfId="0" applyFont="1" applyBorder="1" applyAlignment="1">
      <alignment horizontal="justify" vertical="top" wrapText="1"/>
    </xf>
    <xf numFmtId="0" fontId="3" fillId="0" borderId="1" xfId="0" applyFont="1" applyBorder="1" applyAlignment="1">
      <alignment horizontal="left" vertical="top"/>
    </xf>
    <xf numFmtId="0" fontId="3" fillId="2" borderId="1" xfId="0" applyFont="1" applyFill="1" applyBorder="1" applyAlignment="1">
      <alignment horizontal="left" vertical="top" wrapText="1"/>
    </xf>
    <xf numFmtId="49" fontId="17" fillId="0" borderId="1" xfId="29" applyNumberFormat="1" applyFont="1" applyBorder="1" applyAlignment="1" applyProtection="1">
      <alignment horizontal="left" vertical="top"/>
    </xf>
    <xf numFmtId="49" fontId="18" fillId="0" borderId="1" xfId="29" applyNumberFormat="1" applyFont="1" applyBorder="1" applyAlignment="1" applyProtection="1">
      <alignment horizontal="left" vertical="top"/>
    </xf>
    <xf numFmtId="0" fontId="2"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justify" vertical="top" wrapText="1"/>
    </xf>
    <xf numFmtId="0" fontId="2" fillId="0" borderId="1" xfId="0" applyNumberFormat="1" applyFont="1" applyBorder="1" applyAlignment="1">
      <alignment horizontal="justify" vertical="top" wrapText="1"/>
    </xf>
    <xf numFmtId="0" fontId="2" fillId="0" borderId="1" xfId="0" applyFont="1" applyBorder="1" applyAlignment="1">
      <alignment vertical="top" wrapText="1"/>
    </xf>
    <xf numFmtId="0" fontId="3" fillId="0" borderId="1" xfId="0" applyFont="1" applyFill="1" applyBorder="1" applyAlignment="1">
      <alignment horizontal="justify" vertical="top" wrapText="1"/>
    </xf>
    <xf numFmtId="0" fontId="2" fillId="2" borderId="1" xfId="0" applyFont="1" applyFill="1" applyBorder="1" applyAlignment="1">
      <alignment vertical="top"/>
    </xf>
    <xf numFmtId="0" fontId="2" fillId="2" borderId="1" xfId="0" applyFont="1" applyFill="1" applyBorder="1" applyAlignment="1">
      <alignment horizontal="justify" vertical="top" wrapText="1"/>
    </xf>
    <xf numFmtId="0" fontId="10" fillId="0" borderId="1" xfId="0" applyNumberFormat="1" applyFont="1" applyBorder="1" applyAlignment="1">
      <alignment horizontal="justify" vertical="top" wrapText="1"/>
    </xf>
    <xf numFmtId="49" fontId="9" fillId="2" borderId="13" xfId="0" applyNumberFormat="1" applyFont="1" applyFill="1" applyBorder="1" applyAlignment="1">
      <alignment horizontal="left" vertical="top" wrapText="1"/>
    </xf>
    <xf numFmtId="0" fontId="9" fillId="2" borderId="13" xfId="0" applyNumberFormat="1" applyFont="1" applyFill="1" applyBorder="1" applyAlignment="1">
      <alignment horizontal="justify" vertical="top" wrapText="1"/>
    </xf>
    <xf numFmtId="49" fontId="10" fillId="2" borderId="13" xfId="0" applyNumberFormat="1" applyFont="1" applyFill="1" applyBorder="1" applyAlignment="1">
      <alignment horizontal="left" vertical="top" wrapText="1"/>
    </xf>
    <xf numFmtId="0" fontId="10" fillId="2" borderId="14" xfId="0" applyNumberFormat="1" applyFont="1" applyFill="1" applyBorder="1" applyAlignment="1">
      <alignment horizontal="justify" vertical="top" wrapText="1"/>
    </xf>
    <xf numFmtId="0" fontId="2" fillId="0" borderId="1" xfId="0" applyFont="1" applyBorder="1" applyAlignment="1">
      <alignment horizontal="justify" vertical="top"/>
    </xf>
    <xf numFmtId="0" fontId="3" fillId="0" borderId="1" xfId="0" applyFont="1" applyFill="1" applyBorder="1" applyAlignment="1">
      <alignment horizontal="justify" vertical="top"/>
    </xf>
    <xf numFmtId="0" fontId="2" fillId="0" borderId="0" xfId="0" applyFont="1" applyAlignment="1">
      <alignment horizontal="right"/>
    </xf>
    <xf numFmtId="0" fontId="0" fillId="0" borderId="0" xfId="0" applyAlignment="1"/>
    <xf numFmtId="0" fontId="2" fillId="0" borderId="0" xfId="0" applyFont="1" applyAlignment="1"/>
    <xf numFmtId="4" fontId="2" fillId="0" borderId="1" xfId="0" applyNumberFormat="1" applyFont="1" applyFill="1" applyBorder="1" applyAlignment="1">
      <alignment horizontal="right"/>
    </xf>
    <xf numFmtId="0" fontId="2" fillId="0" borderId="0" xfId="1" applyFont="1"/>
    <xf numFmtId="0" fontId="3" fillId="0" borderId="1" xfId="1" applyFont="1" applyBorder="1" applyAlignment="1">
      <alignment horizontal="center" vertical="top" wrapText="1"/>
    </xf>
    <xf numFmtId="0" fontId="2" fillId="0" borderId="0" xfId="1" applyFont="1" applyAlignment="1">
      <alignment vertical="center"/>
    </xf>
    <xf numFmtId="0" fontId="2" fillId="0" borderId="1" xfId="0" applyFont="1" applyBorder="1" applyAlignment="1">
      <alignment horizontal="justify" wrapText="1"/>
    </xf>
    <xf numFmtId="4" fontId="2" fillId="2" borderId="1" xfId="1" applyNumberFormat="1" applyFont="1" applyFill="1" applyBorder="1" applyAlignment="1">
      <alignment horizontal="center" wrapText="1"/>
    </xf>
    <xf numFmtId="0" fontId="2" fillId="2" borderId="1" xfId="1" applyFont="1" applyFill="1" applyBorder="1" applyAlignment="1">
      <alignment horizontal="justify" wrapText="1"/>
    </xf>
    <xf numFmtId="49" fontId="2" fillId="2" borderId="1" xfId="0" applyNumberFormat="1" applyFont="1" applyFill="1" applyBorder="1" applyAlignment="1">
      <alignment horizontal="left" wrapText="1"/>
    </xf>
    <xf numFmtId="4" fontId="3" fillId="2" borderId="1" xfId="1" applyNumberFormat="1" applyFont="1" applyFill="1" applyBorder="1" applyAlignment="1">
      <alignment horizontal="center" wrapText="1"/>
    </xf>
    <xf numFmtId="0" fontId="2" fillId="0" borderId="1" xfId="0" applyFont="1" applyFill="1" applyBorder="1" applyAlignment="1">
      <alignment horizontal="justify"/>
    </xf>
    <xf numFmtId="4" fontId="2" fillId="2" borderId="1" xfId="15" applyNumberFormat="1" applyFont="1" applyFill="1" applyBorder="1" applyAlignment="1">
      <alignment horizontal="center"/>
    </xf>
    <xf numFmtId="0" fontId="2" fillId="2" borderId="1" xfId="5" applyFont="1" applyFill="1" applyBorder="1" applyAlignment="1">
      <alignment horizontal="left"/>
    </xf>
    <xf numFmtId="0" fontId="2" fillId="0" borderId="0" xfId="1" applyFont="1" applyAlignment="1">
      <alignment vertical="top"/>
    </xf>
    <xf numFmtId="0" fontId="2" fillId="0" borderId="0" xfId="1" applyFont="1" applyBorder="1"/>
    <xf numFmtId="4" fontId="20" fillId="0" borderId="0" xfId="0" applyNumberFormat="1" applyFont="1" applyBorder="1" applyAlignment="1" applyProtection="1">
      <alignment horizontal="right"/>
    </xf>
    <xf numFmtId="4" fontId="21" fillId="0" borderId="0" xfId="0" applyNumberFormat="1" applyFont="1" applyBorder="1" applyAlignment="1" applyProtection="1">
      <alignment horizontal="right"/>
    </xf>
    <xf numFmtId="4" fontId="2" fillId="0" borderId="0" xfId="1" applyNumberFormat="1" applyFont="1" applyBorder="1"/>
    <xf numFmtId="0" fontId="3" fillId="2" borderId="1" xfId="5" applyFont="1" applyFill="1" applyBorder="1" applyAlignment="1"/>
    <xf numFmtId="0" fontId="3" fillId="2" borderId="1" xfId="5" applyFont="1" applyFill="1" applyBorder="1" applyAlignment="1">
      <alignment horizontal="justify" wrapText="1"/>
    </xf>
    <xf numFmtId="0" fontId="2" fillId="2" borderId="1" xfId="5" applyFont="1" applyFill="1" applyBorder="1" applyAlignment="1"/>
    <xf numFmtId="0" fontId="2" fillId="2" borderId="1" xfId="5" applyFont="1" applyFill="1" applyBorder="1" applyAlignment="1">
      <alignment horizontal="justify" wrapText="1"/>
    </xf>
    <xf numFmtId="4" fontId="2" fillId="2" borderId="1" xfId="0" applyNumberFormat="1" applyFont="1" applyFill="1" applyBorder="1" applyAlignment="1"/>
    <xf numFmtId="0" fontId="2" fillId="2" borderId="1" xfId="0" applyFont="1" applyFill="1" applyBorder="1" applyAlignment="1">
      <alignment horizontal="left"/>
    </xf>
    <xf numFmtId="0" fontId="2" fillId="0" borderId="1" xfId="0" applyFont="1" applyFill="1" applyBorder="1" applyAlignment="1">
      <alignment horizontal="justify" vertical="top"/>
    </xf>
    <xf numFmtId="0" fontId="2" fillId="2" borderId="1" xfId="0" applyFont="1" applyFill="1" applyBorder="1" applyAlignment="1">
      <alignment horizontal="center"/>
    </xf>
    <xf numFmtId="0" fontId="2" fillId="2" borderId="1" xfId="0" applyFont="1" applyFill="1" applyBorder="1" applyAlignment="1">
      <alignment horizontal="justify"/>
    </xf>
    <xf numFmtId="0" fontId="2" fillId="2" borderId="1" xfId="9" applyFont="1" applyFill="1" applyBorder="1" applyAlignment="1">
      <alignment horizontal="justify"/>
    </xf>
    <xf numFmtId="4" fontId="3" fillId="2" borderId="1" xfId="0" applyNumberFormat="1" applyFont="1" applyFill="1" applyBorder="1" applyAlignment="1">
      <alignment horizontal="right" wrapText="1"/>
    </xf>
    <xf numFmtId="4" fontId="2" fillId="2" borderId="1" xfId="0" applyNumberFormat="1" applyFont="1" applyFill="1" applyBorder="1" applyAlignment="1">
      <alignment horizontal="right" wrapText="1"/>
    </xf>
    <xf numFmtId="0" fontId="8" fillId="0" borderId="0" xfId="0" applyFont="1" applyAlignment="1">
      <alignment vertical="top"/>
    </xf>
    <xf numFmtId="0" fontId="0" fillId="2" borderId="0" xfId="0" applyFill="1"/>
    <xf numFmtId="0" fontId="3" fillId="2" borderId="4" xfId="0" applyFont="1" applyFill="1" applyBorder="1" applyAlignment="1">
      <alignment horizontal="justify" vertical="top" wrapText="1"/>
    </xf>
    <xf numFmtId="0" fontId="2" fillId="2" borderId="1" xfId="0" applyNumberFormat="1" applyFont="1" applyFill="1" applyBorder="1" applyAlignment="1">
      <alignment horizontal="justify"/>
    </xf>
    <xf numFmtId="0" fontId="10" fillId="2" borderId="1" xfId="0" applyNumberFormat="1" applyFont="1" applyFill="1" applyBorder="1" applyAlignment="1">
      <alignment horizontal="justify"/>
    </xf>
    <xf numFmtId="0" fontId="2" fillId="0" borderId="1" xfId="0" applyFont="1" applyBorder="1" applyAlignment="1">
      <alignment horizontal="left"/>
    </xf>
    <xf numFmtId="0" fontId="2" fillId="2" borderId="1" xfId="1" applyFont="1" applyFill="1" applyBorder="1" applyAlignment="1">
      <alignment horizontal="center"/>
    </xf>
    <xf numFmtId="0" fontId="3" fillId="0" borderId="1" xfId="0" applyFont="1" applyBorder="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2" fillId="2" borderId="1" xfId="0" applyFont="1" applyFill="1" applyBorder="1" applyAlignment="1">
      <alignment horizontal="left" wrapText="1"/>
    </xf>
    <xf numFmtId="0" fontId="9" fillId="2" borderId="1" xfId="0" applyFont="1" applyFill="1" applyBorder="1" applyAlignment="1">
      <alignment horizontal="left"/>
    </xf>
    <xf numFmtId="0" fontId="10" fillId="2" borderId="1" xfId="0" applyFont="1" applyFill="1" applyBorder="1" applyAlignment="1">
      <alignment horizontal="left"/>
    </xf>
    <xf numFmtId="0" fontId="3" fillId="0" borderId="1" xfId="0" applyFont="1" applyBorder="1" applyAlignment="1"/>
    <xf numFmtId="0" fontId="3" fillId="0" borderId="1" xfId="0" applyFont="1" applyBorder="1" applyAlignment="1">
      <alignment horizontal="justify"/>
    </xf>
    <xf numFmtId="0" fontId="3" fillId="2" borderId="1" xfId="0" applyFont="1" applyFill="1" applyBorder="1" applyAlignment="1">
      <alignment horizontal="justify"/>
    </xf>
    <xf numFmtId="0" fontId="9" fillId="2" borderId="1" xfId="0" applyNumberFormat="1" applyFont="1" applyFill="1" applyBorder="1" applyAlignment="1">
      <alignment horizontal="justify" wrapText="1"/>
    </xf>
    <xf numFmtId="0" fontId="3" fillId="0" borderId="1" xfId="0" applyFont="1" applyBorder="1" applyAlignment="1">
      <alignment horizontal="justify" wrapText="1"/>
    </xf>
    <xf numFmtId="0" fontId="10" fillId="2" borderId="1" xfId="9" applyFont="1" applyFill="1" applyBorder="1" applyAlignment="1">
      <alignment horizontal="justify"/>
    </xf>
    <xf numFmtId="0" fontId="3" fillId="0" borderId="1" xfId="0" applyFont="1" applyFill="1" applyBorder="1" applyAlignment="1">
      <alignment horizontal="left" wrapText="1"/>
    </xf>
    <xf numFmtId="0" fontId="3" fillId="0" borderId="1" xfId="0" applyFont="1" applyFill="1" applyBorder="1" applyAlignment="1">
      <alignment horizontal="justify" wrapText="1"/>
    </xf>
    <xf numFmtId="0" fontId="2" fillId="0" borderId="1" xfId="0" applyFont="1" applyFill="1" applyBorder="1" applyAlignment="1">
      <alignment horizontal="left" wrapText="1"/>
    </xf>
    <xf numFmtId="0" fontId="2" fillId="0" borderId="1" xfId="0" applyFont="1" applyFill="1" applyBorder="1" applyAlignment="1">
      <alignment horizontal="justify" wrapText="1"/>
    </xf>
    <xf numFmtId="0" fontId="9" fillId="3" borderId="1" xfId="0" applyFont="1" applyFill="1" applyBorder="1" applyAlignment="1">
      <alignment horizontal="left" wrapText="1"/>
    </xf>
    <xf numFmtId="0" fontId="9" fillId="3" borderId="1" xfId="0" applyNumberFormat="1" applyFont="1" applyFill="1" applyBorder="1" applyAlignment="1">
      <alignment horizontal="justify" wrapText="1"/>
    </xf>
    <xf numFmtId="4" fontId="9" fillId="3" borderId="1" xfId="0" applyNumberFormat="1" applyFont="1" applyFill="1" applyBorder="1" applyAlignment="1">
      <alignment horizontal="right"/>
    </xf>
    <xf numFmtId="0" fontId="10" fillId="3" borderId="1" xfId="0" applyFont="1" applyFill="1" applyBorder="1" applyAlignment="1">
      <alignment horizontal="left"/>
    </xf>
    <xf numFmtId="0" fontId="10" fillId="3" borderId="1" xfId="0" applyFont="1" applyFill="1" applyBorder="1" applyAlignment="1">
      <alignment horizontal="justify"/>
    </xf>
    <xf numFmtId="4" fontId="10" fillId="3" borderId="1" xfId="0" applyNumberFormat="1" applyFont="1" applyFill="1" applyBorder="1" applyAlignment="1">
      <alignment horizontal="right"/>
    </xf>
    <xf numFmtId="0" fontId="2" fillId="2" borderId="1" xfId="0" applyNumberFormat="1" applyFont="1" applyFill="1" applyBorder="1" applyAlignment="1">
      <alignment horizontal="justify" wrapText="1"/>
    </xf>
    <xf numFmtId="4" fontId="8" fillId="0" borderId="0" xfId="0" applyNumberFormat="1" applyFont="1"/>
    <xf numFmtId="4" fontId="2" fillId="2" borderId="1" xfId="0" applyNumberFormat="1" applyFont="1" applyFill="1" applyBorder="1" applyAlignment="1" applyProtection="1">
      <alignment horizontal="center" wrapText="1"/>
    </xf>
    <xf numFmtId="49" fontId="17" fillId="3" borderId="1" xfId="29" applyNumberFormat="1" applyFont="1" applyFill="1" applyBorder="1" applyAlignment="1" applyProtection="1">
      <alignment horizontal="left"/>
    </xf>
    <xf numFmtId="0" fontId="17" fillId="3" borderId="1" xfId="28" applyNumberFormat="1" applyFont="1" applyFill="1" applyBorder="1" applyAlignment="1" applyProtection="1">
      <alignment horizontal="justify" wrapText="1"/>
    </xf>
    <xf numFmtId="4" fontId="3" fillId="3" borderId="1" xfId="0" applyNumberFormat="1" applyFont="1" applyFill="1" applyBorder="1" applyAlignment="1">
      <alignment horizontal="right"/>
    </xf>
    <xf numFmtId="49" fontId="18" fillId="3" borderId="1" xfId="29" applyNumberFormat="1" applyFont="1" applyFill="1" applyBorder="1" applyAlignment="1" applyProtection="1">
      <alignment horizontal="left"/>
    </xf>
    <xf numFmtId="0" fontId="18" fillId="3" borderId="1" xfId="28" applyNumberFormat="1" applyFont="1" applyFill="1" applyBorder="1" applyAlignment="1" applyProtection="1">
      <alignment horizontal="justify" wrapText="1"/>
    </xf>
    <xf numFmtId="4" fontId="2" fillId="3" borderId="1" xfId="0" applyNumberFormat="1" applyFont="1" applyFill="1" applyBorder="1" applyAlignment="1">
      <alignment horizontal="right"/>
    </xf>
    <xf numFmtId="0" fontId="3" fillId="3" borderId="1" xfId="0" applyFont="1" applyFill="1" applyBorder="1" applyAlignment="1">
      <alignment horizontal="justify" wrapText="1"/>
    </xf>
    <xf numFmtId="0" fontId="0" fillId="3" borderId="0" xfId="0" applyFill="1"/>
    <xf numFmtId="0" fontId="2" fillId="3" borderId="1" xfId="0" applyFont="1" applyFill="1" applyBorder="1" applyAlignment="1">
      <alignment horizontal="justify" wrapText="1"/>
    </xf>
    <xf numFmtId="4" fontId="23" fillId="0" borderId="0" xfId="0" applyNumberFormat="1" applyFont="1" applyBorder="1" applyAlignment="1" applyProtection="1">
      <alignment horizontal="right" vertical="center" wrapText="1"/>
    </xf>
    <xf numFmtId="4" fontId="22" fillId="0" borderId="0" xfId="0" applyNumberFormat="1" applyFont="1" applyBorder="1" applyAlignment="1" applyProtection="1">
      <alignment horizontal="right"/>
    </xf>
    <xf numFmtId="0" fontId="2" fillId="2" borderId="1" xfId="0" applyFont="1" applyFill="1" applyBorder="1" applyAlignment="1">
      <alignment horizontal="left" vertical="top"/>
    </xf>
    <xf numFmtId="49" fontId="3" fillId="0" borderId="1" xfId="0" applyNumberFormat="1" applyFont="1" applyBorder="1" applyAlignment="1">
      <alignment horizontal="left" vertical="top"/>
    </xf>
    <xf numFmtId="49" fontId="2" fillId="0" borderId="1" xfId="0" applyNumberFormat="1" applyFont="1" applyBorder="1" applyAlignment="1">
      <alignment horizontal="left" vertical="top"/>
    </xf>
    <xf numFmtId="49" fontId="3" fillId="0" borderId="1" xfId="0" applyNumberFormat="1" applyFont="1" applyBorder="1" applyAlignment="1">
      <alignment horizontal="left"/>
    </xf>
    <xf numFmtId="49" fontId="3" fillId="0" borderId="1" xfId="0" applyNumberFormat="1" applyFont="1" applyBorder="1" applyAlignment="1">
      <alignment horizontal="left" wrapText="1"/>
    </xf>
    <xf numFmtId="49" fontId="10" fillId="0" borderId="1" xfId="0" applyNumberFormat="1" applyFont="1" applyBorder="1" applyAlignment="1">
      <alignment horizontal="left" vertical="top" wrapText="1"/>
    </xf>
    <xf numFmtId="49" fontId="3" fillId="2" borderId="1" xfId="0" applyNumberFormat="1" applyFont="1" applyFill="1" applyBorder="1" applyAlignment="1">
      <alignment horizontal="left" wrapText="1"/>
    </xf>
    <xf numFmtId="49" fontId="3" fillId="3" borderId="1" xfId="0" applyNumberFormat="1" applyFont="1" applyFill="1" applyBorder="1" applyAlignment="1">
      <alignment horizontal="left"/>
    </xf>
    <xf numFmtId="49" fontId="2" fillId="3" borderId="1" xfId="0" applyNumberFormat="1" applyFont="1" applyFill="1" applyBorder="1" applyAlignment="1">
      <alignment horizontal="left"/>
    </xf>
    <xf numFmtId="0" fontId="3" fillId="2" borderId="1" xfId="0" applyFont="1" applyFill="1" applyBorder="1" applyAlignment="1">
      <alignment horizontal="left" vertical="top"/>
    </xf>
    <xf numFmtId="0" fontId="2" fillId="2" borderId="1" xfId="1" applyNumberFormat="1" applyFont="1" applyFill="1" applyBorder="1" applyAlignment="1">
      <alignment horizontal="justify" wrapText="1"/>
    </xf>
    <xf numFmtId="0" fontId="2" fillId="0" borderId="0" xfId="0" applyFont="1" applyAlignment="1">
      <alignment horizontal="center"/>
    </xf>
    <xf numFmtId="0" fontId="2" fillId="0" borderId="0" xfId="0" applyFont="1" applyAlignment="1">
      <alignment horizontal="right"/>
    </xf>
    <xf numFmtId="0" fontId="0" fillId="0" borderId="0" xfId="0" applyAlignment="1"/>
    <xf numFmtId="0" fontId="2" fillId="0" borderId="0" xfId="0" applyFont="1" applyAlignment="1"/>
    <xf numFmtId="0" fontId="3" fillId="2" borderId="3" xfId="0" applyFont="1" applyFill="1" applyBorder="1" applyAlignment="1">
      <alignment horizontal="center"/>
    </xf>
    <xf numFmtId="0" fontId="2" fillId="2" borderId="3" xfId="0" applyFont="1" applyFill="1" applyBorder="1" applyAlignment="1">
      <alignment horizontal="center"/>
    </xf>
    <xf numFmtId="49"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justify" vertical="top" wrapText="1"/>
    </xf>
    <xf numFmtId="49" fontId="2" fillId="2" borderId="12" xfId="0" applyNumberFormat="1" applyFont="1" applyFill="1" applyBorder="1" applyAlignment="1" applyProtection="1">
      <alignment horizontal="left" vertical="top" wrapText="1"/>
    </xf>
    <xf numFmtId="0" fontId="2" fillId="2" borderId="6" xfId="0" applyFont="1" applyFill="1" applyBorder="1" applyAlignment="1">
      <alignment horizontal="justify" vertical="top" wrapText="1"/>
    </xf>
    <xf numFmtId="0" fontId="2" fillId="2" borderId="1" xfId="1" applyFont="1" applyFill="1" applyBorder="1" applyAlignment="1">
      <alignment horizontal="left" wrapText="1"/>
    </xf>
    <xf numFmtId="0" fontId="2" fillId="2" borderId="1" xfId="1" applyFont="1" applyFill="1" applyBorder="1" applyAlignment="1">
      <alignment horizontal="center" wrapText="1"/>
    </xf>
    <xf numFmtId="49" fontId="2" fillId="2" borderId="1" xfId="0" applyNumberFormat="1" applyFont="1" applyFill="1" applyBorder="1" applyAlignment="1">
      <alignment horizontal="center"/>
    </xf>
    <xf numFmtId="49" fontId="2" fillId="2" borderId="12" xfId="0" applyNumberFormat="1" applyFont="1" applyFill="1" applyBorder="1" applyAlignment="1" applyProtection="1">
      <alignment horizontal="center" wrapText="1"/>
    </xf>
    <xf numFmtId="0" fontId="2" fillId="2" borderId="1" xfId="0" applyNumberFormat="1" applyFont="1" applyFill="1" applyBorder="1" applyAlignment="1">
      <alignment horizontal="justify" vertical="top"/>
    </xf>
    <xf numFmtId="0" fontId="2" fillId="2" borderId="1" xfId="1" applyFont="1" applyFill="1" applyBorder="1" applyAlignment="1">
      <alignment horizontal="justify" vertical="top" wrapText="1"/>
    </xf>
    <xf numFmtId="0" fontId="2" fillId="2" borderId="1" xfId="16" applyFont="1" applyFill="1" applyBorder="1" applyAlignment="1">
      <alignment horizontal="left"/>
    </xf>
    <xf numFmtId="0" fontId="3" fillId="4" borderId="1" xfId="0" applyFont="1" applyFill="1" applyBorder="1" applyAlignment="1">
      <alignment horizontal="justify" vertical="top" wrapText="1"/>
    </xf>
    <xf numFmtId="0" fontId="2" fillId="2" borderId="1" xfId="0" applyFont="1" applyFill="1" applyBorder="1" applyAlignment="1">
      <alignment horizontal="center" wrapText="1"/>
    </xf>
    <xf numFmtId="0" fontId="2" fillId="4" borderId="1" xfId="0" applyFont="1" applyFill="1" applyBorder="1" applyAlignment="1">
      <alignment horizontal="justify" vertical="top" wrapText="1"/>
    </xf>
    <xf numFmtId="0" fontId="3" fillId="4" borderId="1" xfId="0" applyFont="1" applyFill="1" applyBorder="1" applyAlignment="1">
      <alignment horizontal="left" wrapText="1"/>
    </xf>
    <xf numFmtId="4" fontId="13" fillId="2" borderId="1" xfId="0" applyNumberFormat="1" applyFont="1" applyFill="1" applyBorder="1" applyAlignment="1">
      <alignment horizontal="center"/>
    </xf>
    <xf numFmtId="0" fontId="2" fillId="2" borderId="6" xfId="0" applyFont="1" applyFill="1" applyBorder="1" applyAlignment="1">
      <alignment horizontal="justify" wrapText="1"/>
    </xf>
    <xf numFmtId="0" fontId="2" fillId="0" borderId="0" xfId="0" applyFont="1" applyAlignment="1">
      <alignment horizontal="right"/>
    </xf>
    <xf numFmtId="0" fontId="0" fillId="0" borderId="0" xfId="0" applyAlignment="1"/>
    <xf numFmtId="0" fontId="2" fillId="0" borderId="0" xfId="0" applyFont="1" applyAlignment="1"/>
    <xf numFmtId="0" fontId="2" fillId="0" borderId="4" xfId="0" applyFont="1" applyFill="1" applyBorder="1" applyAlignment="1">
      <alignment horizontal="justify" vertical="top" wrapText="1"/>
    </xf>
    <xf numFmtId="0" fontId="9" fillId="0" borderId="1" xfId="0" applyFont="1" applyFill="1" applyBorder="1" applyAlignment="1">
      <alignment horizontal="justify" wrapText="1"/>
    </xf>
    <xf numFmtId="0" fontId="10" fillId="2" borderId="1" xfId="0" applyNumberFormat="1" applyFont="1" applyFill="1" applyBorder="1" applyAlignment="1">
      <alignment horizontal="justify" wrapText="1"/>
    </xf>
    <xf numFmtId="0" fontId="2" fillId="2" borderId="1" xfId="1" applyFont="1" applyFill="1" applyBorder="1" applyAlignment="1">
      <alignment horizontal="left"/>
    </xf>
    <xf numFmtId="0" fontId="9" fillId="0" borderId="1" xfId="0" applyFont="1" applyFill="1" applyBorder="1" applyAlignment="1">
      <alignment vertical="top" wrapText="1"/>
    </xf>
    <xf numFmtId="0" fontId="9" fillId="0" borderId="1" xfId="0" applyFont="1" applyFill="1" applyBorder="1" applyAlignment="1">
      <alignment horizontal="justify"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9" fillId="0" borderId="1" xfId="0" applyNumberFormat="1" applyFont="1" applyFill="1" applyBorder="1" applyAlignment="1">
      <alignment horizontal="justify" vertical="top" wrapText="1"/>
    </xf>
    <xf numFmtId="0" fontId="10" fillId="0" borderId="1" xfId="0" applyFont="1" applyFill="1" applyBorder="1" applyAlignment="1">
      <alignment vertical="top"/>
    </xf>
    <xf numFmtId="0" fontId="10" fillId="0" borderId="1" xfId="0" applyFont="1" applyFill="1" applyBorder="1" applyAlignment="1">
      <alignment horizontal="justify" vertical="top"/>
    </xf>
    <xf numFmtId="0" fontId="9" fillId="2" borderId="1" xfId="0" applyFont="1" applyFill="1" applyBorder="1" applyAlignment="1">
      <alignment horizontal="left" vertical="top"/>
    </xf>
    <xf numFmtId="0" fontId="10" fillId="2" borderId="1" xfId="0" applyFont="1" applyFill="1" applyBorder="1" applyAlignment="1">
      <alignment horizontal="left" vertical="top"/>
    </xf>
    <xf numFmtId="0" fontId="10" fillId="2" borderId="1" xfId="0" applyNumberFormat="1" applyFont="1" applyFill="1" applyBorder="1" applyAlignment="1">
      <alignment horizontal="justify" vertical="top"/>
    </xf>
    <xf numFmtId="4" fontId="2" fillId="2" borderId="0" xfId="1" applyNumberFormat="1" applyFont="1" applyFill="1" applyBorder="1" applyAlignment="1">
      <alignment horizontal="center" wrapText="1"/>
    </xf>
    <xf numFmtId="4" fontId="0" fillId="2" borderId="1" xfId="0" applyNumberFormat="1" applyFill="1" applyBorder="1" applyAlignment="1">
      <alignment horizontal="center"/>
    </xf>
    <xf numFmtId="0" fontId="3" fillId="0" borderId="0" xfId="0" applyFont="1" applyAlignment="1">
      <alignment horizontal="center"/>
    </xf>
    <xf numFmtId="0" fontId="3" fillId="0" borderId="0" xfId="0" applyFont="1" applyAlignme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11" fillId="0" borderId="0" xfId="0" applyFont="1" applyFill="1" applyAlignment="1">
      <alignment horizontal="right"/>
    </xf>
    <xf numFmtId="0" fontId="0" fillId="0" borderId="0" xfId="0" applyAlignment="1">
      <alignment horizontal="right"/>
    </xf>
    <xf numFmtId="0" fontId="0" fillId="0" borderId="0" xfId="0" applyAlignment="1"/>
    <xf numFmtId="0" fontId="3" fillId="0" borderId="1" xfId="0" applyFont="1" applyBorder="1" applyAlignment="1">
      <alignment horizontal="center" vertical="top" wrapText="1"/>
    </xf>
    <xf numFmtId="0" fontId="6" fillId="0" borderId="1" xfId="0" applyFont="1" applyBorder="1" applyAlignment="1">
      <alignment vertical="top"/>
    </xf>
    <xf numFmtId="0" fontId="3" fillId="0" borderId="3" xfId="0" applyFont="1" applyBorder="1" applyAlignment="1">
      <alignment horizontal="center" vertical="top" wrapText="1"/>
    </xf>
    <xf numFmtId="0" fontId="6" fillId="0" borderId="2" xfId="0" applyFont="1" applyBorder="1" applyAlignment="1">
      <alignment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12" fillId="0" borderId="2"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2" fillId="0" borderId="0" xfId="0" applyFont="1" applyAlignment="1"/>
    <xf numFmtId="0" fontId="3" fillId="0" borderId="7" xfId="0" applyFont="1" applyBorder="1" applyAlignment="1">
      <alignment horizontal="center" vertical="top" wrapText="1"/>
    </xf>
    <xf numFmtId="0" fontId="3" fillId="0" borderId="7" xfId="0" applyFont="1" applyBorder="1" applyAlignment="1">
      <alignment horizontal="center"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2" borderId="1" xfId="1" applyFont="1" applyFill="1" applyBorder="1" applyAlignment="1">
      <alignment horizontal="left"/>
    </xf>
    <xf numFmtId="0" fontId="3" fillId="0" borderId="0" xfId="1" applyFont="1" applyAlignment="1">
      <alignment horizontal="center" vertical="top" wrapText="1"/>
    </xf>
    <xf numFmtId="0" fontId="19" fillId="0" borderId="0" xfId="1" applyFont="1" applyAlignment="1">
      <alignment horizontal="center" vertical="top" wrapText="1"/>
    </xf>
    <xf numFmtId="0" fontId="19" fillId="0" borderId="16" xfId="1" applyFont="1" applyBorder="1" applyAlignment="1">
      <alignment horizontal="center" vertical="top" wrapText="1"/>
    </xf>
    <xf numFmtId="0" fontId="2" fillId="0" borderId="1" xfId="1" applyFont="1" applyBorder="1" applyAlignment="1">
      <alignment horizontal="center" vertical="top" wrapText="1"/>
    </xf>
    <xf numFmtId="0" fontId="3" fillId="0" borderId="1" xfId="1" applyFont="1" applyBorder="1" applyAlignment="1">
      <alignment horizontal="center" vertical="top" wrapText="1"/>
    </xf>
  </cellXfs>
  <cellStyles count="30">
    <cellStyle name="xl31" xfId="28"/>
    <cellStyle name="xl43" xfId="29"/>
    <cellStyle name="Обычный" xfId="0" builtinId="0"/>
    <cellStyle name="Обычный 2" xfId="1"/>
    <cellStyle name="Обычный 2 2" xfId="2"/>
    <cellStyle name="Обычный 2 4" xfId="3"/>
    <cellStyle name="Обычный 2 4 2" xfId="17"/>
    <cellStyle name="Обычный 2 4 2 2 5 2 2" xfId="4"/>
    <cellStyle name="Обычный 2 4 2 2 5 2 2 2" xfId="16"/>
    <cellStyle name="Обычный 2 4 3" xfId="18"/>
    <cellStyle name="Обычный 2 4 4" xfId="19"/>
    <cellStyle name="Обычный 2 5" xfId="5"/>
    <cellStyle name="Обычный 3" xfId="6"/>
    <cellStyle name="Обычный 3 2" xfId="20"/>
    <cellStyle name="Обычный 3 2 2" xfId="21"/>
    <cellStyle name="Обычный 3 2 3" xfId="22"/>
    <cellStyle name="Обычный 3 3" xfId="23"/>
    <cellStyle name="Обычный 4" xfId="7"/>
    <cellStyle name="Обычный 4 2" xfId="24"/>
    <cellStyle name="Обычный 5" xfId="8"/>
    <cellStyle name="Обычный 5 2" xfId="9"/>
    <cellStyle name="Обычный 6" xfId="25"/>
    <cellStyle name="Обычный 6 2" xfId="14"/>
    <cellStyle name="Обычный 7" xfId="26"/>
    <cellStyle name="Обычный 8" xfId="15"/>
    <cellStyle name="Обычный_администраторы 2 2" xfId="13"/>
    <cellStyle name="Финансовый 2" xfId="10"/>
    <cellStyle name="Финансовый 2 2" xfId="27"/>
    <cellStyle name="Финансовый 3" xfId="11"/>
    <cellStyle name="Финансовый 3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6"/>
  <sheetViews>
    <sheetView topLeftCell="A13" workbookViewId="0">
      <selection activeCell="B9" sqref="B9:C9"/>
    </sheetView>
  </sheetViews>
  <sheetFormatPr defaultRowHeight="15" x14ac:dyDescent="0.25"/>
  <cols>
    <col min="1" max="1" width="28.5703125" customWidth="1"/>
    <col min="2" max="2" width="36.7109375" customWidth="1"/>
    <col min="3" max="3" width="18" customWidth="1"/>
  </cols>
  <sheetData>
    <row r="1" spans="1:3" ht="15.75" x14ac:dyDescent="0.25">
      <c r="A1" s="3"/>
      <c r="B1" s="214" t="s">
        <v>23</v>
      </c>
      <c r="C1" s="214"/>
    </row>
    <row r="2" spans="1:3" ht="15.75" x14ac:dyDescent="0.25">
      <c r="A2" s="3"/>
      <c r="B2" s="214" t="s">
        <v>22</v>
      </c>
      <c r="C2" s="214"/>
    </row>
    <row r="3" spans="1:3" ht="15.75" x14ac:dyDescent="0.25">
      <c r="A3" s="3"/>
      <c r="B3" s="82"/>
      <c r="C3" s="82" t="s">
        <v>21</v>
      </c>
    </row>
    <row r="4" spans="1:3" ht="15.75" x14ac:dyDescent="0.25">
      <c r="A4" s="3"/>
      <c r="B4" s="214" t="s">
        <v>20</v>
      </c>
      <c r="C4" s="214"/>
    </row>
    <row r="5" spans="1:3" ht="15.75" x14ac:dyDescent="0.25">
      <c r="A5" s="3"/>
      <c r="B5" s="214" t="s">
        <v>19</v>
      </c>
      <c r="C5" s="214"/>
    </row>
    <row r="6" spans="1:3" ht="15.75" x14ac:dyDescent="0.25">
      <c r="A6" s="3"/>
      <c r="B6" s="214" t="s">
        <v>18</v>
      </c>
      <c r="C6" s="214"/>
    </row>
    <row r="7" spans="1:3" ht="15.75" x14ac:dyDescent="0.25">
      <c r="A7" s="3"/>
      <c r="B7" s="82"/>
      <c r="C7" s="4" t="s">
        <v>232</v>
      </c>
    </row>
    <row r="8" spans="1:3" ht="15.75" x14ac:dyDescent="0.25">
      <c r="A8" s="3"/>
      <c r="B8" s="82"/>
      <c r="C8" s="21" t="s">
        <v>230</v>
      </c>
    </row>
    <row r="9" spans="1:3" ht="15.75" x14ac:dyDescent="0.25">
      <c r="A9" s="3"/>
      <c r="B9" s="215" t="s">
        <v>305</v>
      </c>
      <c r="C9" s="216"/>
    </row>
    <row r="10" spans="1:3" ht="15.75" x14ac:dyDescent="0.25">
      <c r="A10" s="3"/>
      <c r="B10" s="42"/>
      <c r="C10" s="21"/>
    </row>
    <row r="11" spans="1:3" ht="15.75" x14ac:dyDescent="0.25">
      <c r="A11" s="3"/>
      <c r="B11" s="42"/>
      <c r="C11" s="21"/>
    </row>
    <row r="12" spans="1:3" ht="15.75" x14ac:dyDescent="0.25">
      <c r="A12" s="3"/>
      <c r="B12" s="3"/>
      <c r="C12" s="3"/>
    </row>
    <row r="13" spans="1:3" ht="15.75" x14ac:dyDescent="0.25">
      <c r="A13" s="3"/>
      <c r="B13" s="3"/>
      <c r="C13" s="3"/>
    </row>
    <row r="14" spans="1:3" ht="15.75" x14ac:dyDescent="0.25">
      <c r="A14" s="210" t="s">
        <v>17</v>
      </c>
      <c r="B14" s="211"/>
      <c r="C14" s="211"/>
    </row>
    <row r="15" spans="1:3" ht="15.75" x14ac:dyDescent="0.25">
      <c r="A15" s="212" t="s">
        <v>16</v>
      </c>
      <c r="B15" s="212"/>
      <c r="C15" s="212"/>
    </row>
    <row r="16" spans="1:3" ht="15.75" x14ac:dyDescent="0.25">
      <c r="A16" s="212" t="s">
        <v>15</v>
      </c>
      <c r="B16" s="212"/>
      <c r="C16" s="212"/>
    </row>
    <row r="17" spans="1:3" ht="15.75" x14ac:dyDescent="0.25">
      <c r="A17" s="213" t="s">
        <v>218</v>
      </c>
      <c r="B17" s="213"/>
      <c r="C17" s="213"/>
    </row>
    <row r="18" spans="1:3" ht="15.75" x14ac:dyDescent="0.25">
      <c r="A18" s="3"/>
      <c r="B18" s="3"/>
      <c r="C18" s="3"/>
    </row>
    <row r="19" spans="1:3" ht="15.75" x14ac:dyDescent="0.25">
      <c r="A19" s="3"/>
      <c r="B19" s="3"/>
      <c r="C19" s="2"/>
    </row>
    <row r="20" spans="1:3" ht="65.25" customHeight="1" x14ac:dyDescent="0.25">
      <c r="A20" s="1" t="s">
        <v>14</v>
      </c>
      <c r="B20" s="1" t="s">
        <v>13</v>
      </c>
      <c r="C20" s="1" t="s">
        <v>12</v>
      </c>
    </row>
    <row r="21" spans="1:3" ht="48" customHeight="1" x14ac:dyDescent="0.25">
      <c r="A21" s="52" t="s">
        <v>11</v>
      </c>
      <c r="B21" s="57" t="s">
        <v>10</v>
      </c>
      <c r="C21" s="33">
        <f>SUM(C22)</f>
        <v>4048.2200000000012</v>
      </c>
    </row>
    <row r="22" spans="1:3" ht="36" customHeight="1" x14ac:dyDescent="0.25">
      <c r="A22" s="56" t="s">
        <v>9</v>
      </c>
      <c r="B22" s="80" t="s">
        <v>8</v>
      </c>
      <c r="C22" s="34">
        <f>SUM(C25+C23)</f>
        <v>4048.2200000000012</v>
      </c>
    </row>
    <row r="23" spans="1:3" ht="33.75" customHeight="1" x14ac:dyDescent="0.25">
      <c r="A23" s="52" t="s">
        <v>7</v>
      </c>
      <c r="B23" s="81" t="s">
        <v>6</v>
      </c>
      <c r="C23" s="33">
        <f>SUM(C24)</f>
        <v>-159716.5</v>
      </c>
    </row>
    <row r="24" spans="1:3" ht="46.5" customHeight="1" x14ac:dyDescent="0.25">
      <c r="A24" s="56" t="s">
        <v>5</v>
      </c>
      <c r="B24" s="80" t="s">
        <v>4</v>
      </c>
      <c r="C24" s="32">
        <f>-'прил3 дох'!C95</f>
        <v>-159716.5</v>
      </c>
    </row>
    <row r="25" spans="1:3" ht="37.5" customHeight="1" x14ac:dyDescent="0.25">
      <c r="A25" s="52" t="s">
        <v>3</v>
      </c>
      <c r="B25" s="57" t="s">
        <v>2</v>
      </c>
      <c r="C25" s="35">
        <f>SUM(C26)</f>
        <v>163764.72</v>
      </c>
    </row>
    <row r="26" spans="1:3" ht="45" customHeight="1" x14ac:dyDescent="0.25">
      <c r="A26" s="56" t="s">
        <v>1</v>
      </c>
      <c r="B26" s="80" t="s">
        <v>0</v>
      </c>
      <c r="C26" s="85">
        <v>163764.72</v>
      </c>
    </row>
  </sheetData>
  <mergeCells count="10">
    <mergeCell ref="A14:C14"/>
    <mergeCell ref="A15:C15"/>
    <mergeCell ref="A16:C16"/>
    <mergeCell ref="A17:C17"/>
    <mergeCell ref="B1:C1"/>
    <mergeCell ref="B2:C2"/>
    <mergeCell ref="B4:C4"/>
    <mergeCell ref="B5:C5"/>
    <mergeCell ref="B6:C6"/>
    <mergeCell ref="B9:C9"/>
  </mergeCells>
  <pageMargins left="1.1811023622047245" right="0.39370078740157483" top="0.7874015748031496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26"/>
  <sheetViews>
    <sheetView topLeftCell="A19" workbookViewId="0">
      <selection activeCell="C27" sqref="C27"/>
    </sheetView>
  </sheetViews>
  <sheetFormatPr defaultRowHeight="15" x14ac:dyDescent="0.25"/>
  <cols>
    <col min="1" max="1" width="28.5703125" customWidth="1"/>
    <col min="2" max="2" width="36.7109375" customWidth="1"/>
    <col min="3" max="3" width="13.42578125" customWidth="1"/>
    <col min="4" max="4" width="13.140625" customWidth="1"/>
  </cols>
  <sheetData>
    <row r="1" spans="1:4" ht="15.75" x14ac:dyDescent="0.25">
      <c r="A1" s="193"/>
      <c r="B1" s="214" t="s">
        <v>25</v>
      </c>
      <c r="C1" s="217"/>
      <c r="D1" s="217"/>
    </row>
    <row r="2" spans="1:4" ht="15.75" x14ac:dyDescent="0.25">
      <c r="A2" s="192"/>
      <c r="B2" s="214" t="s">
        <v>22</v>
      </c>
      <c r="C2" s="217"/>
      <c r="D2" s="217"/>
    </row>
    <row r="3" spans="1:4" ht="15.75" x14ac:dyDescent="0.25">
      <c r="A3" s="192"/>
      <c r="B3" s="214" t="s">
        <v>21</v>
      </c>
      <c r="C3" s="217"/>
      <c r="D3" s="217"/>
    </row>
    <row r="4" spans="1:4" ht="15.75" x14ac:dyDescent="0.25">
      <c r="A4" s="192"/>
      <c r="B4" s="214" t="s">
        <v>20</v>
      </c>
      <c r="C4" s="217"/>
      <c r="D4" s="217"/>
    </row>
    <row r="5" spans="1:4" ht="15.75" x14ac:dyDescent="0.25">
      <c r="A5" s="192"/>
      <c r="B5" s="214" t="s">
        <v>19</v>
      </c>
      <c r="C5" s="217"/>
      <c r="D5" s="217"/>
    </row>
    <row r="6" spans="1:4" ht="15.75" x14ac:dyDescent="0.25">
      <c r="A6" s="192"/>
      <c r="B6" s="214" t="s">
        <v>18</v>
      </c>
      <c r="C6" s="217"/>
      <c r="D6" s="217"/>
    </row>
    <row r="7" spans="1:4" ht="15.75" x14ac:dyDescent="0.25">
      <c r="A7" s="192"/>
      <c r="B7" s="3"/>
      <c r="C7" s="191"/>
      <c r="D7" s="4" t="s">
        <v>232</v>
      </c>
    </row>
    <row r="8" spans="1:4" ht="15.75" x14ac:dyDescent="0.25">
      <c r="A8" s="192"/>
      <c r="B8" s="3"/>
      <c r="C8" s="191"/>
      <c r="D8" s="21" t="s">
        <v>230</v>
      </c>
    </row>
    <row r="9" spans="1:4" ht="15.75" x14ac:dyDescent="0.25">
      <c r="A9" s="192"/>
      <c r="B9" s="3"/>
      <c r="C9" s="191"/>
      <c r="D9" s="21" t="s">
        <v>231</v>
      </c>
    </row>
    <row r="10" spans="1:4" ht="15.75" x14ac:dyDescent="0.25">
      <c r="A10" s="3"/>
      <c r="B10" s="191"/>
      <c r="C10" s="191"/>
      <c r="D10" s="191"/>
    </row>
    <row r="11" spans="1:4" ht="15.75" x14ac:dyDescent="0.25">
      <c r="A11" s="3"/>
      <c r="B11" s="191"/>
      <c r="C11" s="191"/>
      <c r="D11" s="191"/>
    </row>
    <row r="12" spans="1:4" ht="15.75" x14ac:dyDescent="0.25">
      <c r="A12" s="3"/>
      <c r="B12" s="3"/>
      <c r="C12" s="3"/>
    </row>
    <row r="13" spans="1:4" ht="15.75" x14ac:dyDescent="0.25">
      <c r="A13" s="3"/>
      <c r="B13" s="3"/>
      <c r="C13" s="3"/>
    </row>
    <row r="14" spans="1:4" ht="15.75" x14ac:dyDescent="0.25">
      <c r="A14" s="210" t="s">
        <v>17</v>
      </c>
      <c r="B14" s="211"/>
      <c r="C14" s="211"/>
      <c r="D14" s="217"/>
    </row>
    <row r="15" spans="1:4" ht="15.75" x14ac:dyDescent="0.25">
      <c r="A15" s="212" t="s">
        <v>16</v>
      </c>
      <c r="B15" s="212"/>
      <c r="C15" s="212"/>
      <c r="D15" s="217"/>
    </row>
    <row r="16" spans="1:4" ht="15.75" x14ac:dyDescent="0.25">
      <c r="A16" s="212" t="s">
        <v>15</v>
      </c>
      <c r="B16" s="212"/>
      <c r="C16" s="212"/>
      <c r="D16" s="217"/>
    </row>
    <row r="17" spans="1:4" ht="15.75" x14ac:dyDescent="0.25">
      <c r="A17" s="213" t="s">
        <v>219</v>
      </c>
      <c r="B17" s="213"/>
      <c r="C17" s="213"/>
      <c r="D17" s="217"/>
    </row>
    <row r="18" spans="1:4" ht="15.75" x14ac:dyDescent="0.25">
      <c r="A18" s="3"/>
      <c r="B18" s="3"/>
      <c r="C18" s="3"/>
    </row>
    <row r="19" spans="1:4" ht="33.75" customHeight="1" x14ac:dyDescent="0.25">
      <c r="A19" s="218" t="s">
        <v>14</v>
      </c>
      <c r="B19" s="218" t="s">
        <v>13</v>
      </c>
      <c r="C19" s="220" t="s">
        <v>24</v>
      </c>
      <c r="D19" s="221"/>
    </row>
    <row r="20" spans="1:4" ht="49.5" customHeight="1" x14ac:dyDescent="0.25">
      <c r="A20" s="219"/>
      <c r="B20" s="219"/>
      <c r="C20" s="7" t="s">
        <v>213</v>
      </c>
      <c r="D20" s="6" t="s">
        <v>220</v>
      </c>
    </row>
    <row r="21" spans="1:4" ht="48" customHeight="1" x14ac:dyDescent="0.25">
      <c r="A21" s="52" t="s">
        <v>11</v>
      </c>
      <c r="B21" s="57" t="s">
        <v>10</v>
      </c>
      <c r="C21" s="33">
        <f>SUM(C22)</f>
        <v>1258.3500000000058</v>
      </c>
      <c r="D21" s="33">
        <f>SUM(D22)</f>
        <v>1176.6699999999983</v>
      </c>
    </row>
    <row r="22" spans="1:4" ht="36" customHeight="1" x14ac:dyDescent="0.25">
      <c r="A22" s="56" t="s">
        <v>9</v>
      </c>
      <c r="B22" s="80" t="s">
        <v>8</v>
      </c>
      <c r="C22" s="34">
        <f>SUM(C25+C23)</f>
        <v>1258.3500000000058</v>
      </c>
      <c r="D22" s="34">
        <f>SUM(D25+D23)</f>
        <v>1176.6699999999983</v>
      </c>
    </row>
    <row r="23" spans="1:4" ht="33.75" customHeight="1" x14ac:dyDescent="0.25">
      <c r="A23" s="52" t="s">
        <v>7</v>
      </c>
      <c r="B23" s="81" t="s">
        <v>6</v>
      </c>
      <c r="C23" s="33">
        <f>SUM(C24)</f>
        <v>-93376.45</v>
      </c>
      <c r="D23" s="33">
        <f>SUM(D24)</f>
        <v>-48070.82</v>
      </c>
    </row>
    <row r="24" spans="1:4" ht="46.5" customHeight="1" x14ac:dyDescent="0.25">
      <c r="A24" s="56" t="s">
        <v>5</v>
      </c>
      <c r="B24" s="80" t="s">
        <v>4</v>
      </c>
      <c r="C24" s="34">
        <f>-'прил4 дох'!C64</f>
        <v>-93376.45</v>
      </c>
      <c r="D24" s="34">
        <f>-'прил4 дох'!D64</f>
        <v>-48070.82</v>
      </c>
    </row>
    <row r="25" spans="1:4" ht="37.5" customHeight="1" x14ac:dyDescent="0.25">
      <c r="A25" s="52" t="s">
        <v>3</v>
      </c>
      <c r="B25" s="57" t="s">
        <v>2</v>
      </c>
      <c r="C25" s="35">
        <f>SUM(C26)</f>
        <v>94634.8</v>
      </c>
      <c r="D25" s="35">
        <f>SUM(D26)</f>
        <v>49247.49</v>
      </c>
    </row>
    <row r="26" spans="1:4" ht="45" customHeight="1" x14ac:dyDescent="0.25">
      <c r="A26" s="56" t="s">
        <v>1</v>
      </c>
      <c r="B26" s="80" t="s">
        <v>0</v>
      </c>
      <c r="C26" s="85">
        <v>94634.8</v>
      </c>
      <c r="D26" s="85">
        <v>49247.49</v>
      </c>
    </row>
  </sheetData>
  <mergeCells count="13">
    <mergeCell ref="A14:D14"/>
    <mergeCell ref="A15:D15"/>
    <mergeCell ref="A16:D16"/>
    <mergeCell ref="A17:D17"/>
    <mergeCell ref="A19:A20"/>
    <mergeCell ref="B19:B20"/>
    <mergeCell ref="C19:D19"/>
    <mergeCell ref="B6:D6"/>
    <mergeCell ref="B1:D1"/>
    <mergeCell ref="B2:D2"/>
    <mergeCell ref="B3:D3"/>
    <mergeCell ref="B4:D4"/>
    <mergeCell ref="B5:D5"/>
  </mergeCells>
  <pageMargins left="1.1811023622047245" right="0.39370078740157483" top="0.78740157480314965" bottom="1.1811023622047245"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26"/>
  <sheetViews>
    <sheetView topLeftCell="A22" workbookViewId="0">
      <selection activeCell="D25" sqref="D25"/>
    </sheetView>
  </sheetViews>
  <sheetFormatPr defaultRowHeight="15" x14ac:dyDescent="0.25"/>
  <cols>
    <col min="1" max="1" width="28.5703125" customWidth="1"/>
    <col min="2" max="2" width="36.7109375" customWidth="1"/>
    <col min="3" max="3" width="13.42578125" customWidth="1"/>
    <col min="4" max="4" width="13.140625" customWidth="1"/>
  </cols>
  <sheetData>
    <row r="1" spans="1:4" ht="15.75" x14ac:dyDescent="0.25">
      <c r="A1" s="84"/>
      <c r="B1" s="214" t="s">
        <v>25</v>
      </c>
      <c r="C1" s="217"/>
      <c r="D1" s="217"/>
    </row>
    <row r="2" spans="1:4" ht="15.75" x14ac:dyDescent="0.25">
      <c r="A2" s="83"/>
      <c r="B2" s="214" t="s">
        <v>22</v>
      </c>
      <c r="C2" s="217"/>
      <c r="D2" s="217"/>
    </row>
    <row r="3" spans="1:4" ht="15.75" x14ac:dyDescent="0.25">
      <c r="A3" s="83"/>
      <c r="B3" s="214" t="s">
        <v>21</v>
      </c>
      <c r="C3" s="217"/>
      <c r="D3" s="217"/>
    </row>
    <row r="4" spans="1:4" ht="15.75" x14ac:dyDescent="0.25">
      <c r="A4" s="83"/>
      <c r="B4" s="214" t="s">
        <v>20</v>
      </c>
      <c r="C4" s="217"/>
      <c r="D4" s="217"/>
    </row>
    <row r="5" spans="1:4" ht="15.75" x14ac:dyDescent="0.25">
      <c r="A5" s="83"/>
      <c r="B5" s="214" t="s">
        <v>19</v>
      </c>
      <c r="C5" s="217"/>
      <c r="D5" s="217"/>
    </row>
    <row r="6" spans="1:4" ht="15.75" x14ac:dyDescent="0.25">
      <c r="A6" s="83"/>
      <c r="B6" s="214" t="s">
        <v>18</v>
      </c>
      <c r="C6" s="217"/>
      <c r="D6" s="217"/>
    </row>
    <row r="7" spans="1:4" ht="15.75" x14ac:dyDescent="0.25">
      <c r="A7" s="83"/>
      <c r="B7" s="3"/>
      <c r="C7" s="82"/>
      <c r="D7" s="4" t="s">
        <v>232</v>
      </c>
    </row>
    <row r="8" spans="1:4" ht="15.75" x14ac:dyDescent="0.25">
      <c r="A8" s="83"/>
      <c r="B8" s="3"/>
      <c r="C8" s="82"/>
      <c r="D8" s="21" t="s">
        <v>230</v>
      </c>
    </row>
    <row r="9" spans="1:4" ht="15.75" x14ac:dyDescent="0.25">
      <c r="A9" s="83"/>
      <c r="B9" s="3"/>
      <c r="C9" s="82"/>
      <c r="D9" s="21" t="s">
        <v>231</v>
      </c>
    </row>
    <row r="10" spans="1:4" ht="15.75" x14ac:dyDescent="0.25">
      <c r="A10" s="3"/>
      <c r="B10" s="42"/>
      <c r="C10" s="42"/>
      <c r="D10" s="42"/>
    </row>
    <row r="11" spans="1:4" ht="15.75" x14ac:dyDescent="0.25">
      <c r="A11" s="3"/>
      <c r="B11" s="42"/>
      <c r="C11" s="42"/>
      <c r="D11" s="42"/>
    </row>
    <row r="12" spans="1:4" ht="15.75" x14ac:dyDescent="0.25">
      <c r="A12" s="3"/>
      <c r="B12" s="3"/>
      <c r="C12" s="3"/>
    </row>
    <row r="13" spans="1:4" ht="15.75" x14ac:dyDescent="0.25">
      <c r="A13" s="3"/>
      <c r="B13" s="3"/>
      <c r="C13" s="3"/>
    </row>
    <row r="14" spans="1:4" ht="15.75" x14ac:dyDescent="0.25">
      <c r="A14" s="210" t="s">
        <v>17</v>
      </c>
      <c r="B14" s="211"/>
      <c r="C14" s="211"/>
      <c r="D14" s="217"/>
    </row>
    <row r="15" spans="1:4" ht="15.75" x14ac:dyDescent="0.25">
      <c r="A15" s="212" t="s">
        <v>16</v>
      </c>
      <c r="B15" s="212"/>
      <c r="C15" s="212"/>
      <c r="D15" s="217"/>
    </row>
    <row r="16" spans="1:4" ht="15.75" x14ac:dyDescent="0.25">
      <c r="A16" s="212" t="s">
        <v>15</v>
      </c>
      <c r="B16" s="212"/>
      <c r="C16" s="212"/>
      <c r="D16" s="217"/>
    </row>
    <row r="17" spans="1:4" ht="15.75" x14ac:dyDescent="0.25">
      <c r="A17" s="213" t="s">
        <v>219</v>
      </c>
      <c r="B17" s="213"/>
      <c r="C17" s="213"/>
      <c r="D17" s="217"/>
    </row>
    <row r="18" spans="1:4" ht="15.75" x14ac:dyDescent="0.25">
      <c r="A18" s="3"/>
      <c r="B18" s="3"/>
      <c r="C18" s="3"/>
    </row>
    <row r="19" spans="1:4" ht="33.75" customHeight="1" x14ac:dyDescent="0.25">
      <c r="A19" s="218" t="s">
        <v>14</v>
      </c>
      <c r="B19" s="218" t="s">
        <v>13</v>
      </c>
      <c r="C19" s="220" t="s">
        <v>24</v>
      </c>
      <c r="D19" s="221"/>
    </row>
    <row r="20" spans="1:4" ht="49.5" customHeight="1" x14ac:dyDescent="0.25">
      <c r="A20" s="219"/>
      <c r="B20" s="219"/>
      <c r="C20" s="7" t="s">
        <v>213</v>
      </c>
      <c r="D20" s="6" t="s">
        <v>220</v>
      </c>
    </row>
    <row r="21" spans="1:4" ht="48" customHeight="1" x14ac:dyDescent="0.25">
      <c r="A21" s="52" t="s">
        <v>11</v>
      </c>
      <c r="B21" s="57" t="s">
        <v>10</v>
      </c>
      <c r="C21" s="33">
        <f>SUM(C22)</f>
        <v>-43607.21</v>
      </c>
      <c r="D21" s="33">
        <f>SUM(D22)</f>
        <v>1176.6699999999983</v>
      </c>
    </row>
    <row r="22" spans="1:4" ht="36" customHeight="1" x14ac:dyDescent="0.25">
      <c r="A22" s="56" t="s">
        <v>9</v>
      </c>
      <c r="B22" s="80" t="s">
        <v>8</v>
      </c>
      <c r="C22" s="34">
        <f>SUM(C25+C23)</f>
        <v>-43607.21</v>
      </c>
      <c r="D22" s="34">
        <f>SUM(D25+D23)</f>
        <v>1176.6699999999983</v>
      </c>
    </row>
    <row r="23" spans="1:4" ht="33.75" customHeight="1" x14ac:dyDescent="0.25">
      <c r="A23" s="52" t="s">
        <v>7</v>
      </c>
      <c r="B23" s="81" t="s">
        <v>6</v>
      </c>
      <c r="C23" s="33">
        <f>SUM(C24)</f>
        <v>-93376.45</v>
      </c>
      <c r="D23" s="33">
        <f>SUM(D24)</f>
        <v>-48070.82</v>
      </c>
    </row>
    <row r="24" spans="1:4" ht="46.5" customHeight="1" x14ac:dyDescent="0.25">
      <c r="A24" s="56" t="s">
        <v>5</v>
      </c>
      <c r="B24" s="80" t="s">
        <v>4</v>
      </c>
      <c r="C24" s="34">
        <f>-'прил4 дох'!C64</f>
        <v>-93376.45</v>
      </c>
      <c r="D24" s="34">
        <f>-'прил4 дох'!D64</f>
        <v>-48070.82</v>
      </c>
    </row>
    <row r="25" spans="1:4" ht="37.5" customHeight="1" x14ac:dyDescent="0.25">
      <c r="A25" s="52" t="s">
        <v>3</v>
      </c>
      <c r="B25" s="57" t="s">
        <v>2</v>
      </c>
      <c r="C25" s="35">
        <f>SUM(C26)</f>
        <v>49769.24</v>
      </c>
      <c r="D25" s="35">
        <f>SUM(D26)</f>
        <v>49247.49</v>
      </c>
    </row>
    <row r="26" spans="1:4" ht="45" customHeight="1" x14ac:dyDescent="0.25">
      <c r="A26" s="56" t="s">
        <v>1</v>
      </c>
      <c r="B26" s="80" t="s">
        <v>0</v>
      </c>
      <c r="C26" s="85">
        <v>49769.24</v>
      </c>
      <c r="D26" s="85">
        <v>49247.49</v>
      </c>
    </row>
  </sheetData>
  <mergeCells count="13">
    <mergeCell ref="B1:D1"/>
    <mergeCell ref="B6:D6"/>
    <mergeCell ref="B2:D2"/>
    <mergeCell ref="B3:D3"/>
    <mergeCell ref="B4:D4"/>
    <mergeCell ref="B5:D5"/>
    <mergeCell ref="A14:D14"/>
    <mergeCell ref="A19:A20"/>
    <mergeCell ref="B19:B20"/>
    <mergeCell ref="C19:D19"/>
    <mergeCell ref="A15:D15"/>
    <mergeCell ref="A16:D16"/>
    <mergeCell ref="A17:D17"/>
  </mergeCells>
  <pageMargins left="1.1811023622047245" right="0.39370078740157483" top="0.78740157480314965" bottom="1.1811023622047245"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95"/>
  <sheetViews>
    <sheetView zoomScaleNormal="100" zoomScaleSheetLayoutView="50" workbookViewId="0">
      <selection activeCell="B9" sqref="B9:C9"/>
    </sheetView>
  </sheetViews>
  <sheetFormatPr defaultRowHeight="15" x14ac:dyDescent="0.25"/>
  <cols>
    <col min="1" max="1" width="29.42578125" customWidth="1"/>
    <col min="2" max="2" width="48.5703125" style="44" customWidth="1"/>
    <col min="3" max="3" width="17.85546875" style="8" customWidth="1"/>
    <col min="4" max="4" width="9.140625" customWidth="1"/>
    <col min="5" max="5" width="12.5703125" customWidth="1"/>
  </cols>
  <sheetData>
    <row r="1" spans="1:3" ht="15.75" x14ac:dyDescent="0.25">
      <c r="A1" s="214" t="s">
        <v>163</v>
      </c>
      <c r="B1" s="217"/>
      <c r="C1" s="217"/>
    </row>
    <row r="2" spans="1:3" ht="15.75" x14ac:dyDescent="0.25">
      <c r="A2" s="214" t="s">
        <v>22</v>
      </c>
      <c r="B2" s="217"/>
      <c r="C2" s="217"/>
    </row>
    <row r="3" spans="1:3" ht="15.75" x14ac:dyDescent="0.25">
      <c r="A3" s="214" t="s">
        <v>21</v>
      </c>
      <c r="B3" s="217"/>
      <c r="C3" s="217"/>
    </row>
    <row r="4" spans="1:3" ht="15.75" x14ac:dyDescent="0.25">
      <c r="A4" s="214" t="s">
        <v>20</v>
      </c>
      <c r="B4" s="217"/>
      <c r="C4" s="217"/>
    </row>
    <row r="5" spans="1:3" ht="19.5" customHeight="1" x14ac:dyDescent="0.25">
      <c r="A5" s="214" t="s">
        <v>19</v>
      </c>
      <c r="B5" s="217"/>
      <c r="C5" s="217"/>
    </row>
    <row r="6" spans="1:3" ht="15.75" x14ac:dyDescent="0.25">
      <c r="A6" s="214" t="s">
        <v>18</v>
      </c>
      <c r="B6" s="217"/>
      <c r="C6" s="217"/>
    </row>
    <row r="7" spans="1:3" ht="15.75" x14ac:dyDescent="0.25">
      <c r="A7" s="3"/>
      <c r="B7" s="82"/>
      <c r="C7" s="4" t="s">
        <v>232</v>
      </c>
    </row>
    <row r="8" spans="1:3" ht="15.75" x14ac:dyDescent="0.25">
      <c r="A8" s="3"/>
      <c r="B8" s="82"/>
      <c r="C8" s="21" t="s">
        <v>230</v>
      </c>
    </row>
    <row r="9" spans="1:3" ht="15.75" x14ac:dyDescent="0.25">
      <c r="A9" s="3"/>
      <c r="B9" s="215" t="s">
        <v>306</v>
      </c>
      <c r="C9" s="216"/>
    </row>
    <row r="10" spans="1:3" ht="15.75" x14ac:dyDescent="0.25">
      <c r="A10" s="3"/>
      <c r="B10" s="214"/>
      <c r="C10" s="214"/>
    </row>
    <row r="11" spans="1:3" ht="15.75" x14ac:dyDescent="0.25">
      <c r="A11" s="3"/>
      <c r="B11" s="82"/>
      <c r="C11" s="4"/>
    </row>
    <row r="12" spans="1:3" ht="15.75" x14ac:dyDescent="0.25">
      <c r="A12" s="3"/>
      <c r="B12" s="4"/>
      <c r="C12" s="4"/>
    </row>
    <row r="13" spans="1:3" ht="15.75" x14ac:dyDescent="0.25">
      <c r="A13" s="210" t="s">
        <v>162</v>
      </c>
      <c r="B13" s="210"/>
      <c r="C13" s="210"/>
    </row>
    <row r="14" spans="1:3" ht="15.75" x14ac:dyDescent="0.25">
      <c r="A14" s="210" t="s">
        <v>161</v>
      </c>
      <c r="B14" s="210"/>
      <c r="C14" s="210"/>
    </row>
    <row r="15" spans="1:3" ht="15.75" x14ac:dyDescent="0.25">
      <c r="A15" s="210" t="s">
        <v>160</v>
      </c>
      <c r="B15" s="210"/>
      <c r="C15" s="210"/>
    </row>
    <row r="16" spans="1:3" ht="15.75" x14ac:dyDescent="0.25">
      <c r="A16" s="210" t="s">
        <v>221</v>
      </c>
      <c r="B16" s="210"/>
      <c r="C16" s="210"/>
    </row>
    <row r="17" spans="1:6" ht="15.75" x14ac:dyDescent="0.25">
      <c r="A17" s="3"/>
      <c r="B17" s="45"/>
      <c r="C17" s="3"/>
    </row>
    <row r="18" spans="1:6" ht="31.5" x14ac:dyDescent="0.25">
      <c r="A18" s="20" t="s">
        <v>159</v>
      </c>
      <c r="B18" s="46" t="s">
        <v>158</v>
      </c>
      <c r="C18" s="19" t="s">
        <v>157</v>
      </c>
    </row>
    <row r="19" spans="1:6" ht="15.75" x14ac:dyDescent="0.25">
      <c r="A19" s="18">
        <v>1</v>
      </c>
      <c r="B19" s="18">
        <v>2</v>
      </c>
      <c r="C19" s="18">
        <v>3</v>
      </c>
    </row>
    <row r="20" spans="1:6" ht="31.5" x14ac:dyDescent="0.25">
      <c r="A20" s="63" t="s">
        <v>156</v>
      </c>
      <c r="B20" s="68" t="s">
        <v>155</v>
      </c>
      <c r="C20" s="33">
        <f>C21+C26+C36+C39+C51+C67+C74+C47+C64</f>
        <v>21517.260000000002</v>
      </c>
    </row>
    <row r="21" spans="1:6" ht="15.75" x14ac:dyDescent="0.25">
      <c r="A21" s="63" t="s">
        <v>154</v>
      </c>
      <c r="B21" s="68" t="s">
        <v>153</v>
      </c>
      <c r="C21" s="33">
        <f>SUM(C22)</f>
        <v>5445.37</v>
      </c>
    </row>
    <row r="22" spans="1:6" ht="15.75" x14ac:dyDescent="0.25">
      <c r="A22" s="63" t="s">
        <v>152</v>
      </c>
      <c r="B22" s="68" t="s">
        <v>151</v>
      </c>
      <c r="C22" s="33">
        <f>C23+C24+C25</f>
        <v>5445.37</v>
      </c>
      <c r="E22" s="41"/>
    </row>
    <row r="23" spans="1:6" ht="99" customHeight="1" x14ac:dyDescent="0.25">
      <c r="A23" s="67" t="s">
        <v>150</v>
      </c>
      <c r="B23" s="62" t="s">
        <v>149</v>
      </c>
      <c r="C23" s="34">
        <v>5358.07</v>
      </c>
      <c r="E23" s="27"/>
      <c r="F23" s="27"/>
    </row>
    <row r="24" spans="1:6" ht="148.5" customHeight="1" x14ac:dyDescent="0.25">
      <c r="A24" s="67" t="s">
        <v>148</v>
      </c>
      <c r="B24" s="62" t="s">
        <v>147</v>
      </c>
      <c r="C24" s="34">
        <v>17.3</v>
      </c>
      <c r="E24" s="27"/>
      <c r="F24" s="27"/>
    </row>
    <row r="25" spans="1:6" ht="63" x14ac:dyDescent="0.25">
      <c r="A25" s="67" t="s">
        <v>146</v>
      </c>
      <c r="B25" s="62" t="s">
        <v>145</v>
      </c>
      <c r="C25" s="34">
        <v>70</v>
      </c>
      <c r="E25" s="27"/>
      <c r="F25" s="27"/>
    </row>
    <row r="26" spans="1:6" ht="47.25" x14ac:dyDescent="0.25">
      <c r="A26" s="63" t="s">
        <v>144</v>
      </c>
      <c r="B26" s="69" t="s">
        <v>143</v>
      </c>
      <c r="C26" s="33">
        <f>C27</f>
        <v>6000</v>
      </c>
    </row>
    <row r="27" spans="1:6" ht="47.25" x14ac:dyDescent="0.25">
      <c r="A27" s="63" t="s">
        <v>142</v>
      </c>
      <c r="B27" s="69" t="s">
        <v>141</v>
      </c>
      <c r="C27" s="33">
        <f>C28+C30+C32+C34</f>
        <v>6000</v>
      </c>
    </row>
    <row r="28" spans="1:6" ht="98.25" customHeight="1" x14ac:dyDescent="0.25">
      <c r="A28" s="63" t="s">
        <v>140</v>
      </c>
      <c r="B28" s="69" t="s">
        <v>139</v>
      </c>
      <c r="C28" s="33">
        <f>C29</f>
        <v>2959</v>
      </c>
      <c r="E28" s="26"/>
    </row>
    <row r="29" spans="1:6" ht="164.25" customHeight="1" x14ac:dyDescent="0.25">
      <c r="A29" s="67" t="s">
        <v>138</v>
      </c>
      <c r="B29" s="70" t="s">
        <v>214</v>
      </c>
      <c r="C29" s="34">
        <f>2000+959</f>
        <v>2959</v>
      </c>
      <c r="E29" s="26"/>
    </row>
    <row r="30" spans="1:6" ht="126" customHeight="1" x14ac:dyDescent="0.25">
      <c r="A30" s="63" t="s">
        <v>137</v>
      </c>
      <c r="B30" s="69" t="s">
        <v>136</v>
      </c>
      <c r="C30" s="33">
        <f>C31</f>
        <v>16.600000000000001</v>
      </c>
      <c r="E30" s="26"/>
    </row>
    <row r="31" spans="1:6" ht="177.75" customHeight="1" x14ac:dyDescent="0.25">
      <c r="A31" s="67" t="s">
        <v>135</v>
      </c>
      <c r="B31" s="70" t="s">
        <v>216</v>
      </c>
      <c r="C31" s="34">
        <f>15+1.6</f>
        <v>16.600000000000001</v>
      </c>
    </row>
    <row r="32" spans="1:6" ht="114.75" customHeight="1" x14ac:dyDescent="0.25">
      <c r="A32" s="63" t="s">
        <v>134</v>
      </c>
      <c r="B32" s="69" t="s">
        <v>133</v>
      </c>
      <c r="C32" s="33">
        <f>C33</f>
        <v>3362.4</v>
      </c>
    </row>
    <row r="33" spans="1:3" ht="157.5" x14ac:dyDescent="0.25">
      <c r="A33" s="67" t="s">
        <v>132</v>
      </c>
      <c r="B33" s="70" t="s">
        <v>215</v>
      </c>
      <c r="C33" s="34">
        <f>2705+657.4</f>
        <v>3362.4</v>
      </c>
    </row>
    <row r="34" spans="1:3" ht="110.25" x14ac:dyDescent="0.25">
      <c r="A34" s="121" t="s">
        <v>298</v>
      </c>
      <c r="B34" s="131" t="s">
        <v>299</v>
      </c>
      <c r="C34" s="40">
        <f>C35</f>
        <v>-338</v>
      </c>
    </row>
    <row r="35" spans="1:3" ht="158.25" customHeight="1" x14ac:dyDescent="0.25">
      <c r="A35" s="119" t="s">
        <v>300</v>
      </c>
      <c r="B35" s="89" t="s">
        <v>301</v>
      </c>
      <c r="C35" s="32">
        <v>-338</v>
      </c>
    </row>
    <row r="36" spans="1:3" ht="15.75" hidden="1" x14ac:dyDescent="0.25">
      <c r="A36" s="63" t="s">
        <v>131</v>
      </c>
      <c r="B36" s="68" t="s">
        <v>130</v>
      </c>
      <c r="C36" s="33">
        <f>SUM(C37)</f>
        <v>0</v>
      </c>
    </row>
    <row r="37" spans="1:3" ht="15.75" hidden="1" x14ac:dyDescent="0.25">
      <c r="A37" s="63" t="s">
        <v>129</v>
      </c>
      <c r="B37" s="68" t="s">
        <v>127</v>
      </c>
      <c r="C37" s="33">
        <f>C38</f>
        <v>0</v>
      </c>
    </row>
    <row r="38" spans="1:3" ht="15.75" hidden="1" x14ac:dyDescent="0.25">
      <c r="A38" s="67" t="s">
        <v>128</v>
      </c>
      <c r="B38" s="71" t="s">
        <v>127</v>
      </c>
      <c r="C38" s="34">
        <f>13.49-13.49</f>
        <v>0</v>
      </c>
    </row>
    <row r="39" spans="1:3" ht="15.75" x14ac:dyDescent="0.25">
      <c r="A39" s="63" t="s">
        <v>126</v>
      </c>
      <c r="B39" s="69" t="s">
        <v>125</v>
      </c>
      <c r="C39" s="33">
        <f>C40+C42</f>
        <v>3952.9</v>
      </c>
    </row>
    <row r="40" spans="1:3" ht="15.75" x14ac:dyDescent="0.25">
      <c r="A40" s="63" t="s">
        <v>124</v>
      </c>
      <c r="B40" s="69" t="s">
        <v>123</v>
      </c>
      <c r="C40" s="33">
        <f>SUM(C41)</f>
        <v>420</v>
      </c>
    </row>
    <row r="41" spans="1:3" ht="62.25" customHeight="1" x14ac:dyDescent="0.25">
      <c r="A41" s="67" t="s">
        <v>122</v>
      </c>
      <c r="B41" s="62" t="s">
        <v>121</v>
      </c>
      <c r="C41" s="34">
        <f>387.97+32.03</f>
        <v>420</v>
      </c>
    </row>
    <row r="42" spans="1:3" ht="15.75" x14ac:dyDescent="0.25">
      <c r="A42" s="63" t="s">
        <v>120</v>
      </c>
      <c r="B42" s="69" t="s">
        <v>119</v>
      </c>
      <c r="C42" s="33">
        <f>C43+C45</f>
        <v>3532.9</v>
      </c>
    </row>
    <row r="43" spans="1:3" ht="15.75" x14ac:dyDescent="0.25">
      <c r="A43" s="67" t="s">
        <v>118</v>
      </c>
      <c r="B43" s="69" t="s">
        <v>117</v>
      </c>
      <c r="C43" s="33">
        <f>C44</f>
        <v>1352.9</v>
      </c>
    </row>
    <row r="44" spans="1:3" ht="47.25" x14ac:dyDescent="0.25">
      <c r="A44" s="67" t="s">
        <v>116</v>
      </c>
      <c r="B44" s="62" t="s">
        <v>115</v>
      </c>
      <c r="C44" s="34">
        <v>1352.9</v>
      </c>
    </row>
    <row r="45" spans="1:3" ht="15.75" x14ac:dyDescent="0.25">
      <c r="A45" s="63" t="s">
        <v>114</v>
      </c>
      <c r="B45" s="69" t="s">
        <v>113</v>
      </c>
      <c r="C45" s="33">
        <f>C46</f>
        <v>2180</v>
      </c>
    </row>
    <row r="46" spans="1:3" ht="51.75" customHeight="1" x14ac:dyDescent="0.25">
      <c r="A46" s="67" t="s">
        <v>112</v>
      </c>
      <c r="B46" s="62" t="s">
        <v>111</v>
      </c>
      <c r="C46" s="34">
        <f>2341.41-161.41</f>
        <v>2180</v>
      </c>
    </row>
    <row r="47" spans="1:3" ht="51.75" customHeight="1" x14ac:dyDescent="0.25">
      <c r="A47" s="172" t="s">
        <v>269</v>
      </c>
      <c r="B47" s="129" t="s">
        <v>273</v>
      </c>
      <c r="C47" s="33">
        <f>C48</f>
        <v>-18.46</v>
      </c>
    </row>
    <row r="48" spans="1:3" ht="30.75" customHeight="1" x14ac:dyDescent="0.25">
      <c r="A48" s="172" t="s">
        <v>270</v>
      </c>
      <c r="B48" s="129" t="s">
        <v>274</v>
      </c>
      <c r="C48" s="34">
        <f>C49</f>
        <v>-18.46</v>
      </c>
    </row>
    <row r="49" spans="1:7" ht="52.5" customHeight="1" x14ac:dyDescent="0.25">
      <c r="A49" s="172" t="s">
        <v>271</v>
      </c>
      <c r="B49" s="123" t="s">
        <v>275</v>
      </c>
      <c r="C49" s="34">
        <f>C50</f>
        <v>-18.46</v>
      </c>
    </row>
    <row r="50" spans="1:7" ht="71.25" customHeight="1" x14ac:dyDescent="0.25">
      <c r="A50" s="173" t="s">
        <v>272</v>
      </c>
      <c r="B50" s="110" t="s">
        <v>276</v>
      </c>
      <c r="C50" s="34">
        <f>-12.63-5.83</f>
        <v>-18.46</v>
      </c>
    </row>
    <row r="51" spans="1:7" ht="47.25" x14ac:dyDescent="0.25">
      <c r="A51" s="63" t="s">
        <v>110</v>
      </c>
      <c r="B51" s="69" t="s">
        <v>109</v>
      </c>
      <c r="C51" s="33">
        <f>SUM(C52+C61)</f>
        <v>4828.16</v>
      </c>
    </row>
    <row r="52" spans="1:7" ht="141.75" x14ac:dyDescent="0.25">
      <c r="A52" s="63" t="s">
        <v>108</v>
      </c>
      <c r="B52" s="69" t="s">
        <v>107</v>
      </c>
      <c r="C52" s="33">
        <f>C53+C55+C57</f>
        <v>4078.16</v>
      </c>
    </row>
    <row r="53" spans="1:7" ht="94.5" x14ac:dyDescent="0.25">
      <c r="A53" s="64" t="s">
        <v>106</v>
      </c>
      <c r="B53" s="59" t="s">
        <v>105</v>
      </c>
      <c r="C53" s="33">
        <f>C54</f>
        <v>2248.5100000000002</v>
      </c>
      <c r="G53" s="41"/>
    </row>
    <row r="54" spans="1:7" ht="110.25" customHeight="1" x14ac:dyDescent="0.25">
      <c r="A54" s="67" t="s">
        <v>104</v>
      </c>
      <c r="B54" s="70" t="s">
        <v>103</v>
      </c>
      <c r="C54" s="32">
        <v>2248.5100000000002</v>
      </c>
    </row>
    <row r="55" spans="1:7" ht="126" x14ac:dyDescent="0.25">
      <c r="A55" s="63" t="s">
        <v>102</v>
      </c>
      <c r="B55" s="59" t="s">
        <v>217</v>
      </c>
      <c r="C55" s="33">
        <f>SUM(C56:C56)</f>
        <v>4.8300000000000054</v>
      </c>
    </row>
    <row r="56" spans="1:7" ht="94.5" x14ac:dyDescent="0.25">
      <c r="A56" s="67" t="s">
        <v>101</v>
      </c>
      <c r="B56" s="62" t="s">
        <v>100</v>
      </c>
      <c r="C56" s="32">
        <f>38.84-34.01</f>
        <v>4.8300000000000054</v>
      </c>
    </row>
    <row r="57" spans="1:7" ht="63" x14ac:dyDescent="0.25">
      <c r="A57" s="63" t="s">
        <v>99</v>
      </c>
      <c r="B57" s="72" t="s">
        <v>98</v>
      </c>
      <c r="C57" s="33">
        <f>C58</f>
        <v>1824.82</v>
      </c>
    </row>
    <row r="58" spans="1:7" ht="47.25" x14ac:dyDescent="0.25">
      <c r="A58" s="63" t="s">
        <v>97</v>
      </c>
      <c r="B58" s="72" t="s">
        <v>96</v>
      </c>
      <c r="C58" s="33">
        <f>C59+C60</f>
        <v>1824.82</v>
      </c>
    </row>
    <row r="59" spans="1:7" ht="94.5" x14ac:dyDescent="0.25">
      <c r="A59" s="157" t="s">
        <v>95</v>
      </c>
      <c r="B59" s="74" t="s">
        <v>94</v>
      </c>
      <c r="C59" s="34">
        <v>1745</v>
      </c>
    </row>
    <row r="60" spans="1:7" ht="63" x14ac:dyDescent="0.25">
      <c r="A60" s="157" t="s">
        <v>93</v>
      </c>
      <c r="B60" s="74" t="s">
        <v>92</v>
      </c>
      <c r="C60" s="32">
        <f>39.75+34.01+6.06</f>
        <v>79.819999999999993</v>
      </c>
      <c r="E60" s="115"/>
    </row>
    <row r="61" spans="1:7" ht="126" x14ac:dyDescent="0.25">
      <c r="A61" s="63" t="s">
        <v>91</v>
      </c>
      <c r="B61" s="69" t="s">
        <v>90</v>
      </c>
      <c r="C61" s="33">
        <f>C63</f>
        <v>750</v>
      </c>
    </row>
    <row r="62" spans="1:7" ht="126" x14ac:dyDescent="0.25">
      <c r="A62" s="64" t="s">
        <v>89</v>
      </c>
      <c r="B62" s="59" t="s">
        <v>88</v>
      </c>
      <c r="C62" s="33">
        <f>C63</f>
        <v>750</v>
      </c>
    </row>
    <row r="63" spans="1:7" ht="109.5" customHeight="1" x14ac:dyDescent="0.25">
      <c r="A63" s="67" t="s">
        <v>87</v>
      </c>
      <c r="B63" s="62" t="s">
        <v>86</v>
      </c>
      <c r="C63" s="32">
        <f>654+96</f>
        <v>750</v>
      </c>
      <c r="D63" s="8"/>
    </row>
    <row r="64" spans="1:7" ht="30" customHeight="1" x14ac:dyDescent="0.25">
      <c r="A64" s="188" t="s">
        <v>284</v>
      </c>
      <c r="B64" s="185" t="s">
        <v>280</v>
      </c>
      <c r="C64" s="40">
        <f>C65</f>
        <v>17.11</v>
      </c>
      <c r="D64" s="8"/>
    </row>
    <row r="65" spans="1:4" ht="30.75" customHeight="1" x14ac:dyDescent="0.25">
      <c r="A65" s="188" t="s">
        <v>283</v>
      </c>
      <c r="B65" s="185" t="s">
        <v>281</v>
      </c>
      <c r="C65" s="32">
        <f>C66</f>
        <v>17.11</v>
      </c>
      <c r="D65" s="8"/>
    </row>
    <row r="66" spans="1:4" ht="37.5" customHeight="1" x14ac:dyDescent="0.25">
      <c r="A66" s="124" t="s">
        <v>279</v>
      </c>
      <c r="B66" s="187" t="s">
        <v>282</v>
      </c>
      <c r="C66" s="32">
        <f>8.54+8.57</f>
        <v>17.11</v>
      </c>
      <c r="D66" s="8"/>
    </row>
    <row r="67" spans="1:4" ht="31.5" x14ac:dyDescent="0.25">
      <c r="A67" s="158" t="s">
        <v>85</v>
      </c>
      <c r="B67" s="69" t="s">
        <v>84</v>
      </c>
      <c r="C67" s="33">
        <f>C68+C71</f>
        <v>1225.03</v>
      </c>
    </row>
    <row r="68" spans="1:4" ht="47.25" x14ac:dyDescent="0.25">
      <c r="A68" s="158" t="s">
        <v>83</v>
      </c>
      <c r="B68" s="69" t="s">
        <v>82</v>
      </c>
      <c r="C68" s="33">
        <f>C69</f>
        <v>97.97999999999999</v>
      </c>
    </row>
    <row r="69" spans="1:4" ht="47.25" x14ac:dyDescent="0.25">
      <c r="A69" s="159" t="s">
        <v>81</v>
      </c>
      <c r="B69" s="62" t="s">
        <v>80</v>
      </c>
      <c r="C69" s="34">
        <f>C70</f>
        <v>97.97999999999999</v>
      </c>
    </row>
    <row r="70" spans="1:4" ht="63" x14ac:dyDescent="0.25">
      <c r="A70" s="159" t="s">
        <v>79</v>
      </c>
      <c r="B70" s="62" t="s">
        <v>78</v>
      </c>
      <c r="C70" s="34">
        <f>12+25.25+60.73</f>
        <v>97.97999999999999</v>
      </c>
    </row>
    <row r="71" spans="1:4" ht="110.25" x14ac:dyDescent="0.25">
      <c r="A71" s="158" t="s">
        <v>77</v>
      </c>
      <c r="B71" s="69" t="s">
        <v>76</v>
      </c>
      <c r="C71" s="33">
        <f>C72</f>
        <v>1127.05</v>
      </c>
    </row>
    <row r="72" spans="1:4" ht="99" customHeight="1" x14ac:dyDescent="0.25">
      <c r="A72" s="159" t="s">
        <v>75</v>
      </c>
      <c r="B72" s="62" t="s">
        <v>74</v>
      </c>
      <c r="C72" s="34">
        <f>C73</f>
        <v>1127.05</v>
      </c>
    </row>
    <row r="73" spans="1:4" ht="117.75" customHeight="1" x14ac:dyDescent="0.25">
      <c r="A73" s="159" t="s">
        <v>73</v>
      </c>
      <c r="B73" s="70" t="s">
        <v>72</v>
      </c>
      <c r="C73" s="34">
        <f>399.71+541.14+186.2</f>
        <v>1127.05</v>
      </c>
    </row>
    <row r="74" spans="1:4" ht="15.75" x14ac:dyDescent="0.25">
      <c r="A74" s="160" t="s">
        <v>71</v>
      </c>
      <c r="B74" s="131" t="s">
        <v>70</v>
      </c>
      <c r="C74" s="33">
        <f>+C82+C85+C75</f>
        <v>67.150000000000006</v>
      </c>
    </row>
    <row r="75" spans="1:4" ht="54.75" customHeight="1" x14ac:dyDescent="0.25">
      <c r="A75" s="161" t="s">
        <v>267</v>
      </c>
      <c r="B75" s="131" t="s">
        <v>204</v>
      </c>
      <c r="C75" s="33">
        <f>C76+C78+C80</f>
        <v>5</v>
      </c>
    </row>
    <row r="76" spans="1:4" ht="78.75" hidden="1" x14ac:dyDescent="0.25">
      <c r="A76" s="162" t="s">
        <v>207</v>
      </c>
      <c r="B76" s="61" t="s">
        <v>205</v>
      </c>
      <c r="C76" s="39">
        <f>C77</f>
        <v>0</v>
      </c>
    </row>
    <row r="77" spans="1:4" ht="149.25" hidden="1" customHeight="1" x14ac:dyDescent="0.25">
      <c r="A77" s="162" t="s">
        <v>208</v>
      </c>
      <c r="B77" s="75" t="s">
        <v>206</v>
      </c>
      <c r="C77" s="39"/>
    </row>
    <row r="78" spans="1:4" ht="87.75" customHeight="1" x14ac:dyDescent="0.25">
      <c r="A78" s="163" t="s">
        <v>259</v>
      </c>
      <c r="B78" s="13" t="s">
        <v>261</v>
      </c>
      <c r="C78" s="33">
        <f>C79</f>
        <v>5</v>
      </c>
    </row>
    <row r="79" spans="1:4" ht="114.75" customHeight="1" x14ac:dyDescent="0.25">
      <c r="A79" s="92" t="s">
        <v>260</v>
      </c>
      <c r="B79" s="15" t="s">
        <v>262</v>
      </c>
      <c r="C79" s="34">
        <v>5</v>
      </c>
    </row>
    <row r="80" spans="1:4" s="153" customFormat="1" ht="95.25" hidden="1" customHeight="1" x14ac:dyDescent="0.25">
      <c r="A80" s="164" t="s">
        <v>263</v>
      </c>
      <c r="B80" s="152" t="s">
        <v>265</v>
      </c>
      <c r="C80" s="148">
        <f>C81</f>
        <v>0</v>
      </c>
    </row>
    <row r="81" spans="1:3" s="153" customFormat="1" ht="143.25" hidden="1" customHeight="1" x14ac:dyDescent="0.25">
      <c r="A81" s="165" t="s">
        <v>264</v>
      </c>
      <c r="B81" s="154" t="s">
        <v>266</v>
      </c>
      <c r="C81" s="151"/>
    </row>
    <row r="82" spans="1:3" s="8" customFormat="1" ht="173.25" x14ac:dyDescent="0.25">
      <c r="A82" s="174" t="s">
        <v>196</v>
      </c>
      <c r="B82" s="175" t="s">
        <v>197</v>
      </c>
      <c r="C82" s="33">
        <f>C83</f>
        <v>62.15</v>
      </c>
    </row>
    <row r="83" spans="1:3" s="8" customFormat="1" ht="78.75" x14ac:dyDescent="0.25">
      <c r="A83" s="64" t="s">
        <v>198</v>
      </c>
      <c r="B83" s="58" t="s">
        <v>199</v>
      </c>
      <c r="C83" s="33">
        <f>C84</f>
        <v>62.15</v>
      </c>
    </row>
    <row r="84" spans="1:3" s="8" customFormat="1" ht="110.25" x14ac:dyDescent="0.25">
      <c r="A84" s="176" t="s">
        <v>200</v>
      </c>
      <c r="B84" s="177" t="s">
        <v>177</v>
      </c>
      <c r="C84" s="34">
        <f>50.3+11.85</f>
        <v>62.15</v>
      </c>
    </row>
    <row r="85" spans="1:3" ht="126" hidden="1" x14ac:dyDescent="0.25">
      <c r="A85" s="76" t="s">
        <v>201</v>
      </c>
      <c r="B85" s="77" t="s">
        <v>202</v>
      </c>
      <c r="C85" s="38">
        <f>C86</f>
        <v>0</v>
      </c>
    </row>
    <row r="86" spans="1:3" ht="94.5" hidden="1" x14ac:dyDescent="0.25">
      <c r="A86" s="78" t="s">
        <v>203</v>
      </c>
      <c r="B86" s="79" t="s">
        <v>178</v>
      </c>
      <c r="C86" s="39"/>
    </row>
    <row r="87" spans="1:3" ht="15.75" x14ac:dyDescent="0.25">
      <c r="A87" s="63" t="s">
        <v>69</v>
      </c>
      <c r="B87" s="68" t="s">
        <v>68</v>
      </c>
      <c r="C87" s="33">
        <f>'прил5 безв'!C20</f>
        <v>138199.24</v>
      </c>
    </row>
    <row r="88" spans="1:3" ht="47.25" x14ac:dyDescent="0.25">
      <c r="A88" s="166" t="s">
        <v>67</v>
      </c>
      <c r="B88" s="59" t="s">
        <v>66</v>
      </c>
      <c r="C88" s="33">
        <f>C89+C90+C91+C92</f>
        <v>138033.06</v>
      </c>
    </row>
    <row r="89" spans="1:3" ht="31.5" x14ac:dyDescent="0.25">
      <c r="A89" s="166" t="s">
        <v>65</v>
      </c>
      <c r="B89" s="58" t="s">
        <v>64</v>
      </c>
      <c r="C89" s="33">
        <f>'прил5 безв'!C22</f>
        <v>22574.6</v>
      </c>
    </row>
    <row r="90" spans="1:3" s="115" customFormat="1" ht="47.25" x14ac:dyDescent="0.25">
      <c r="A90" s="166" t="s">
        <v>63</v>
      </c>
      <c r="B90" s="116" t="s">
        <v>62</v>
      </c>
      <c r="C90" s="40">
        <f>'прил5 безв'!C25</f>
        <v>97574.77</v>
      </c>
    </row>
    <row r="91" spans="1:3" s="115" customFormat="1" ht="31.5" x14ac:dyDescent="0.25">
      <c r="A91" s="166" t="s">
        <v>54</v>
      </c>
      <c r="B91" s="59" t="s">
        <v>53</v>
      </c>
      <c r="C91" s="40">
        <f>'прил5 безв'!C43</f>
        <v>303.12</v>
      </c>
    </row>
    <row r="92" spans="1:3" ht="20.25" customHeight="1" x14ac:dyDescent="0.25">
      <c r="A92" s="166" t="s">
        <v>46</v>
      </c>
      <c r="B92" s="69" t="s">
        <v>45</v>
      </c>
      <c r="C92" s="33">
        <f>'прил5 безв'!C48</f>
        <v>17580.570000000003</v>
      </c>
    </row>
    <row r="93" spans="1:3" ht="78.75" customHeight="1" x14ac:dyDescent="0.25">
      <c r="A93" s="163" t="s">
        <v>40</v>
      </c>
      <c r="B93" s="13" t="s">
        <v>39</v>
      </c>
      <c r="C93" s="33">
        <f>'прил5 безв'!C56</f>
        <v>166.52</v>
      </c>
    </row>
    <row r="94" spans="1:3" ht="57.75" customHeight="1" x14ac:dyDescent="0.25">
      <c r="A94" s="163" t="s">
        <v>32</v>
      </c>
      <c r="B94" s="13" t="s">
        <v>31</v>
      </c>
      <c r="C94" s="33">
        <f>'прил5 безв'!C60</f>
        <v>-0.34</v>
      </c>
    </row>
    <row r="95" spans="1:3" ht="15.75" x14ac:dyDescent="0.25">
      <c r="A95" s="73"/>
      <c r="B95" s="52" t="s">
        <v>26</v>
      </c>
      <c r="C95" s="33">
        <f>SUM(C20+C87)</f>
        <v>159716.5</v>
      </c>
    </row>
  </sheetData>
  <mergeCells count="12">
    <mergeCell ref="A1:C1"/>
    <mergeCell ref="A2:C2"/>
    <mergeCell ref="A3:C3"/>
    <mergeCell ref="A4:C4"/>
    <mergeCell ref="A5:C5"/>
    <mergeCell ref="A6:C6"/>
    <mergeCell ref="A13:C13"/>
    <mergeCell ref="A14:C14"/>
    <mergeCell ref="A15:C15"/>
    <mergeCell ref="A16:C16"/>
    <mergeCell ref="B10:C10"/>
    <mergeCell ref="B9:C9"/>
  </mergeCells>
  <printOptions horizontalCentered="1"/>
  <pageMargins left="0.70866141732283472" right="0.39370078740157483" top="0.39370078740157483" bottom="0.39370078740157483" header="0" footer="0"/>
  <pageSetup paperSize="9" scale="88" orientation="portrait" r:id="rId1"/>
  <rowBreaks count="3" manualBreakCount="3">
    <brk id="28" max="16383" man="1"/>
    <brk id="41" max="16383" man="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4"/>
  <sheetViews>
    <sheetView topLeftCell="A56" workbookViewId="0">
      <selection activeCell="C61" sqref="C61"/>
    </sheetView>
  </sheetViews>
  <sheetFormatPr defaultRowHeight="15" x14ac:dyDescent="0.25"/>
  <cols>
    <col min="1" max="1" width="28.28515625" customWidth="1"/>
    <col min="2" max="2" width="44.85546875" customWidth="1"/>
    <col min="3" max="3" width="11.7109375" style="8" customWidth="1"/>
    <col min="4" max="4" width="15.42578125" customWidth="1"/>
  </cols>
  <sheetData>
    <row r="1" spans="1:4" ht="15.75" x14ac:dyDescent="0.25">
      <c r="A1" s="3"/>
      <c r="B1" s="214" t="s">
        <v>165</v>
      </c>
      <c r="C1" s="217"/>
      <c r="D1" s="217"/>
    </row>
    <row r="2" spans="1:4" ht="15.75" x14ac:dyDescent="0.25">
      <c r="A2" s="3"/>
      <c r="B2" s="214" t="s">
        <v>22</v>
      </c>
      <c r="C2" s="217"/>
      <c r="D2" s="217"/>
    </row>
    <row r="3" spans="1:4" ht="15.75" x14ac:dyDescent="0.25">
      <c r="A3" s="3"/>
      <c r="B3" s="214" t="s">
        <v>21</v>
      </c>
      <c r="C3" s="217"/>
      <c r="D3" s="217"/>
    </row>
    <row r="4" spans="1:4" ht="15.75" x14ac:dyDescent="0.25">
      <c r="A4" s="3"/>
      <c r="B4" s="214" t="s">
        <v>20</v>
      </c>
      <c r="C4" s="217"/>
      <c r="D4" s="217"/>
    </row>
    <row r="5" spans="1:4" ht="15.75" x14ac:dyDescent="0.25">
      <c r="A5" s="3"/>
      <c r="B5" s="214" t="s">
        <v>19</v>
      </c>
      <c r="C5" s="217"/>
      <c r="D5" s="217"/>
    </row>
    <row r="6" spans="1:4" ht="15.75" x14ac:dyDescent="0.25">
      <c r="A6" s="3"/>
      <c r="B6" s="214" t="s">
        <v>18</v>
      </c>
      <c r="C6" s="217"/>
      <c r="D6" s="217"/>
    </row>
    <row r="7" spans="1:4" ht="15.75" x14ac:dyDescent="0.25">
      <c r="A7" s="3"/>
      <c r="B7" s="3"/>
      <c r="C7" s="82"/>
      <c r="D7" s="4" t="s">
        <v>232</v>
      </c>
    </row>
    <row r="8" spans="1:4" ht="15.75" x14ac:dyDescent="0.25">
      <c r="A8" s="3"/>
      <c r="B8" s="3"/>
      <c r="C8" s="82"/>
      <c r="D8" s="21" t="s">
        <v>230</v>
      </c>
    </row>
    <row r="9" spans="1:4" ht="15.75" x14ac:dyDescent="0.25">
      <c r="A9" s="3"/>
      <c r="B9" s="3"/>
      <c r="C9" s="82"/>
      <c r="D9" s="21" t="s">
        <v>231</v>
      </c>
    </row>
    <row r="10" spans="1:4" ht="15.75" x14ac:dyDescent="0.25">
      <c r="A10" s="3"/>
      <c r="B10" s="42"/>
      <c r="C10" s="42"/>
      <c r="D10" s="42"/>
    </row>
    <row r="11" spans="1:4" ht="15.75" x14ac:dyDescent="0.25">
      <c r="A11" s="3"/>
      <c r="B11" s="4"/>
      <c r="C11" s="4"/>
    </row>
    <row r="12" spans="1:4" ht="15.75" x14ac:dyDescent="0.25">
      <c r="A12" s="210" t="s">
        <v>162</v>
      </c>
      <c r="B12" s="210"/>
      <c r="C12" s="210"/>
      <c r="D12" s="210"/>
    </row>
    <row r="13" spans="1:4" ht="15.75" x14ac:dyDescent="0.25">
      <c r="A13" s="210" t="s">
        <v>161</v>
      </c>
      <c r="B13" s="210"/>
      <c r="C13" s="210"/>
      <c r="D13" s="210"/>
    </row>
    <row r="14" spans="1:4" ht="15.75" x14ac:dyDescent="0.25">
      <c r="A14" s="210" t="s">
        <v>160</v>
      </c>
      <c r="B14" s="210"/>
      <c r="C14" s="210"/>
      <c r="D14" s="210"/>
    </row>
    <row r="15" spans="1:4" ht="15.75" x14ac:dyDescent="0.25">
      <c r="A15" s="210" t="s">
        <v>222</v>
      </c>
      <c r="B15" s="210"/>
      <c r="C15" s="210"/>
      <c r="D15" s="210"/>
    </row>
    <row r="16" spans="1:4" ht="15.75" x14ac:dyDescent="0.25">
      <c r="A16" s="3"/>
      <c r="B16" s="3"/>
      <c r="C16" s="3"/>
    </row>
    <row r="17" spans="1:4" ht="31.5" customHeight="1" x14ac:dyDescent="0.25">
      <c r="A17" s="222" t="s">
        <v>159</v>
      </c>
      <c r="B17" s="225" t="s">
        <v>158</v>
      </c>
      <c r="C17" s="220" t="s">
        <v>164</v>
      </c>
      <c r="D17" s="224"/>
    </row>
    <row r="18" spans="1:4" ht="15.75" x14ac:dyDescent="0.25">
      <c r="A18" s="223"/>
      <c r="B18" s="226"/>
      <c r="C18" s="22" t="s">
        <v>213</v>
      </c>
      <c r="D18" s="22" t="s">
        <v>225</v>
      </c>
    </row>
    <row r="19" spans="1:4" ht="15.75" x14ac:dyDescent="0.25">
      <c r="A19" s="18">
        <v>1</v>
      </c>
      <c r="B19" s="18">
        <v>2</v>
      </c>
      <c r="C19" s="18">
        <v>3</v>
      </c>
      <c r="D19" s="18">
        <v>4</v>
      </c>
    </row>
    <row r="20" spans="1:4" ht="31.5" x14ac:dyDescent="0.25">
      <c r="A20" s="52" t="s">
        <v>156</v>
      </c>
      <c r="B20" s="68" t="s">
        <v>155</v>
      </c>
      <c r="C20" s="33">
        <f>C21+C26+C34+C37+C45</f>
        <v>20972.550000000003</v>
      </c>
      <c r="D20" s="33">
        <f>D21+D26+D34+D37+D45</f>
        <v>19611.189999999999</v>
      </c>
    </row>
    <row r="21" spans="1:4" ht="15.75" x14ac:dyDescent="0.25">
      <c r="A21" s="52" t="s">
        <v>154</v>
      </c>
      <c r="B21" s="68" t="s">
        <v>153</v>
      </c>
      <c r="C21" s="33">
        <f>SUM(C22)</f>
        <v>5554.28</v>
      </c>
      <c r="D21" s="33">
        <f>SUM(D22)</f>
        <v>5665.36</v>
      </c>
    </row>
    <row r="22" spans="1:4" ht="15.75" x14ac:dyDescent="0.25">
      <c r="A22" s="52" t="s">
        <v>152</v>
      </c>
      <c r="B22" s="68" t="s">
        <v>151</v>
      </c>
      <c r="C22" s="33">
        <f>C23+C24+C25</f>
        <v>5554.28</v>
      </c>
      <c r="D22" s="33">
        <f>D23+D24+D25</f>
        <v>5665.36</v>
      </c>
    </row>
    <row r="23" spans="1:4" ht="110.25" x14ac:dyDescent="0.25">
      <c r="A23" s="56" t="s">
        <v>150</v>
      </c>
      <c r="B23" s="62" t="s">
        <v>149</v>
      </c>
      <c r="C23" s="34">
        <v>5465.28</v>
      </c>
      <c r="D23" s="34">
        <v>5575</v>
      </c>
    </row>
    <row r="24" spans="1:4" ht="173.25" x14ac:dyDescent="0.25">
      <c r="A24" s="56" t="s">
        <v>148</v>
      </c>
      <c r="B24" s="62" t="s">
        <v>147</v>
      </c>
      <c r="C24" s="34">
        <v>17.600000000000001</v>
      </c>
      <c r="D24" s="34">
        <v>18</v>
      </c>
    </row>
    <row r="25" spans="1:4" ht="63" x14ac:dyDescent="0.25">
      <c r="A25" s="56" t="s">
        <v>146</v>
      </c>
      <c r="B25" s="62" t="s">
        <v>145</v>
      </c>
      <c r="C25" s="34">
        <v>71.400000000000006</v>
      </c>
      <c r="D25" s="34">
        <v>72.36</v>
      </c>
    </row>
    <row r="26" spans="1:4" ht="47.25" x14ac:dyDescent="0.25">
      <c r="A26" s="52" t="s">
        <v>144</v>
      </c>
      <c r="B26" s="69" t="s">
        <v>143</v>
      </c>
      <c r="C26" s="33">
        <f>C27</f>
        <v>4720</v>
      </c>
      <c r="D26" s="33">
        <f>D27</f>
        <v>4720</v>
      </c>
    </row>
    <row r="27" spans="1:4" ht="47.25" x14ac:dyDescent="0.25">
      <c r="A27" s="52" t="s">
        <v>142</v>
      </c>
      <c r="B27" s="69" t="s">
        <v>141</v>
      </c>
      <c r="C27" s="33">
        <f>C28+C30+C32</f>
        <v>4720</v>
      </c>
      <c r="D27" s="33">
        <f>D28+D30+D32</f>
        <v>4720</v>
      </c>
    </row>
    <row r="28" spans="1:4" ht="110.25" x14ac:dyDescent="0.25">
      <c r="A28" s="63" t="s">
        <v>140</v>
      </c>
      <c r="B28" s="69" t="s">
        <v>139</v>
      </c>
      <c r="C28" s="33">
        <f>C29</f>
        <v>2000</v>
      </c>
      <c r="D28" s="33">
        <f>D29</f>
        <v>2000</v>
      </c>
    </row>
    <row r="29" spans="1:4" ht="162.75" customHeight="1" x14ac:dyDescent="0.25">
      <c r="A29" s="67" t="s">
        <v>138</v>
      </c>
      <c r="B29" s="70" t="s">
        <v>214</v>
      </c>
      <c r="C29" s="34">
        <v>2000</v>
      </c>
      <c r="D29" s="34">
        <v>2000</v>
      </c>
    </row>
    <row r="30" spans="1:4" ht="126" customHeight="1" x14ac:dyDescent="0.25">
      <c r="A30" s="63" t="s">
        <v>137</v>
      </c>
      <c r="B30" s="69" t="s">
        <v>136</v>
      </c>
      <c r="C30" s="33">
        <f>C31</f>
        <v>15</v>
      </c>
      <c r="D30" s="33">
        <f>D31</f>
        <v>15</v>
      </c>
    </row>
    <row r="31" spans="1:4" ht="195.75" customHeight="1" x14ac:dyDescent="0.25">
      <c r="A31" s="67" t="s">
        <v>135</v>
      </c>
      <c r="B31" s="70" t="s">
        <v>216</v>
      </c>
      <c r="C31" s="34">
        <v>15</v>
      </c>
      <c r="D31" s="34">
        <v>15</v>
      </c>
    </row>
    <row r="32" spans="1:4" ht="126" x14ac:dyDescent="0.25">
      <c r="A32" s="63" t="s">
        <v>134</v>
      </c>
      <c r="B32" s="69" t="s">
        <v>133</v>
      </c>
      <c r="C32" s="33">
        <f>C33</f>
        <v>2705</v>
      </c>
      <c r="D32" s="33">
        <f>D33</f>
        <v>2705</v>
      </c>
    </row>
    <row r="33" spans="1:4" ht="173.25" x14ac:dyDescent="0.25">
      <c r="A33" s="67" t="s">
        <v>132</v>
      </c>
      <c r="B33" s="70" t="s">
        <v>215</v>
      </c>
      <c r="C33" s="34">
        <v>2705</v>
      </c>
      <c r="D33" s="34">
        <v>2705</v>
      </c>
    </row>
    <row r="34" spans="1:4" ht="15.75" x14ac:dyDescent="0.25">
      <c r="A34" s="52" t="s">
        <v>131</v>
      </c>
      <c r="B34" s="68" t="s">
        <v>130</v>
      </c>
      <c r="C34" s="33">
        <f>SUM(C35)</f>
        <v>13.62</v>
      </c>
      <c r="D34" s="33">
        <f>SUM(D35)</f>
        <v>13.76</v>
      </c>
    </row>
    <row r="35" spans="1:4" ht="15.75" x14ac:dyDescent="0.25">
      <c r="A35" s="52" t="s">
        <v>129</v>
      </c>
      <c r="B35" s="68" t="s">
        <v>127</v>
      </c>
      <c r="C35" s="33">
        <f>C36</f>
        <v>13.62</v>
      </c>
      <c r="D35" s="33">
        <f>D36</f>
        <v>13.76</v>
      </c>
    </row>
    <row r="36" spans="1:4" ht="15.75" x14ac:dyDescent="0.25">
      <c r="A36" s="56" t="s">
        <v>128</v>
      </c>
      <c r="B36" s="71" t="s">
        <v>127</v>
      </c>
      <c r="C36" s="34">
        <v>13.62</v>
      </c>
      <c r="D36" s="34">
        <v>13.76</v>
      </c>
    </row>
    <row r="37" spans="1:4" ht="15.75" x14ac:dyDescent="0.25">
      <c r="A37" s="52" t="s">
        <v>126</v>
      </c>
      <c r="B37" s="69" t="s">
        <v>125</v>
      </c>
      <c r="C37" s="33">
        <f>C38+C40</f>
        <v>4136.87</v>
      </c>
      <c r="D37" s="33">
        <f>D38+D40</f>
        <v>4192.54</v>
      </c>
    </row>
    <row r="38" spans="1:4" ht="15.75" x14ac:dyDescent="0.25">
      <c r="A38" s="52" t="s">
        <v>124</v>
      </c>
      <c r="B38" s="69" t="s">
        <v>123</v>
      </c>
      <c r="C38" s="33">
        <f>SUM(C39)</f>
        <v>395.73</v>
      </c>
      <c r="D38" s="33">
        <f>SUM(D39)</f>
        <v>403.64</v>
      </c>
    </row>
    <row r="39" spans="1:4" ht="62.25" customHeight="1" x14ac:dyDescent="0.25">
      <c r="A39" s="56" t="s">
        <v>122</v>
      </c>
      <c r="B39" s="62" t="s">
        <v>121</v>
      </c>
      <c r="C39" s="34">
        <v>395.73</v>
      </c>
      <c r="D39" s="34">
        <v>403.64</v>
      </c>
    </row>
    <row r="40" spans="1:4" ht="15.75" x14ac:dyDescent="0.25">
      <c r="A40" s="52" t="s">
        <v>120</v>
      </c>
      <c r="B40" s="69" t="s">
        <v>119</v>
      </c>
      <c r="C40" s="33">
        <f>C41+C43</f>
        <v>3741.14</v>
      </c>
      <c r="D40" s="33">
        <f>D41+D43</f>
        <v>3788.9</v>
      </c>
    </row>
    <row r="41" spans="1:4" ht="15.75" x14ac:dyDescent="0.25">
      <c r="A41" s="56" t="s">
        <v>118</v>
      </c>
      <c r="B41" s="69" t="s">
        <v>117</v>
      </c>
      <c r="C41" s="33">
        <f>C42</f>
        <v>1352.9</v>
      </c>
      <c r="D41" s="33">
        <f>D42</f>
        <v>1352.9</v>
      </c>
    </row>
    <row r="42" spans="1:4" ht="63" x14ac:dyDescent="0.25">
      <c r="A42" s="56" t="s">
        <v>116</v>
      </c>
      <c r="B42" s="62" t="s">
        <v>115</v>
      </c>
      <c r="C42" s="34">
        <v>1352.9</v>
      </c>
      <c r="D42" s="34">
        <v>1352.9</v>
      </c>
    </row>
    <row r="43" spans="1:4" ht="15.75" x14ac:dyDescent="0.25">
      <c r="A43" s="52" t="s">
        <v>114</v>
      </c>
      <c r="B43" s="69" t="s">
        <v>113</v>
      </c>
      <c r="C43" s="33">
        <f>C44</f>
        <v>2388.2399999999998</v>
      </c>
      <c r="D43" s="33">
        <f>D44</f>
        <v>2436</v>
      </c>
    </row>
    <row r="44" spans="1:4" ht="63" x14ac:dyDescent="0.25">
      <c r="A44" s="56" t="s">
        <v>112</v>
      </c>
      <c r="B44" s="62" t="s">
        <v>111</v>
      </c>
      <c r="C44" s="34">
        <v>2388.2399999999998</v>
      </c>
      <c r="D44" s="34">
        <v>2436</v>
      </c>
    </row>
    <row r="45" spans="1:4" ht="47.25" x14ac:dyDescent="0.25">
      <c r="A45" s="52" t="s">
        <v>110</v>
      </c>
      <c r="B45" s="69" t="s">
        <v>109</v>
      </c>
      <c r="C45" s="33">
        <f>SUM(C46+C55)</f>
        <v>6547.7800000000007</v>
      </c>
      <c r="D45" s="33">
        <f>SUM(D46+D55)</f>
        <v>5019.53</v>
      </c>
    </row>
    <row r="46" spans="1:4" ht="141.75" x14ac:dyDescent="0.25">
      <c r="A46" s="52" t="s">
        <v>108</v>
      </c>
      <c r="B46" s="69" t="s">
        <v>107</v>
      </c>
      <c r="C46" s="33">
        <f>C47+C49+C51</f>
        <v>5920.18</v>
      </c>
      <c r="D46" s="33">
        <f>D47+D49+D51</f>
        <v>4416.99</v>
      </c>
    </row>
    <row r="47" spans="1:4" ht="110.25" x14ac:dyDescent="0.25">
      <c r="A47" s="64" t="s">
        <v>106</v>
      </c>
      <c r="B47" s="59" t="s">
        <v>105</v>
      </c>
      <c r="C47" s="33">
        <f>C48</f>
        <v>2338.4499999999998</v>
      </c>
      <c r="D47" s="33">
        <f>D48</f>
        <v>2431.9899999999998</v>
      </c>
    </row>
    <row r="48" spans="1:4" ht="110.25" customHeight="1" x14ac:dyDescent="0.25">
      <c r="A48" s="56" t="s">
        <v>104</v>
      </c>
      <c r="B48" s="70" t="s">
        <v>103</v>
      </c>
      <c r="C48" s="32">
        <v>2338.4499999999998</v>
      </c>
      <c r="D48" s="32">
        <v>2431.9899999999998</v>
      </c>
    </row>
    <row r="49" spans="1:4" ht="141.75" x14ac:dyDescent="0.25">
      <c r="A49" s="52" t="s">
        <v>102</v>
      </c>
      <c r="B49" s="69" t="s">
        <v>217</v>
      </c>
      <c r="C49" s="33">
        <f>SUM(C50:C50)</f>
        <v>40.39</v>
      </c>
      <c r="D49" s="33">
        <f>SUM(D50:D50)</f>
        <v>42.01</v>
      </c>
    </row>
    <row r="50" spans="1:4" ht="94.5" x14ac:dyDescent="0.25">
      <c r="A50" s="56" t="s">
        <v>101</v>
      </c>
      <c r="B50" s="62" t="s">
        <v>100</v>
      </c>
      <c r="C50" s="32">
        <v>40.39</v>
      </c>
      <c r="D50" s="32">
        <v>42.01</v>
      </c>
    </row>
    <row r="51" spans="1:4" ht="63" x14ac:dyDescent="0.25">
      <c r="A51" s="52" t="s">
        <v>99</v>
      </c>
      <c r="B51" s="72" t="s">
        <v>98</v>
      </c>
      <c r="C51" s="33">
        <f>C52</f>
        <v>3541.34</v>
      </c>
      <c r="D51" s="33">
        <f>D52</f>
        <v>1942.99</v>
      </c>
    </row>
    <row r="52" spans="1:4" ht="63" x14ac:dyDescent="0.25">
      <c r="A52" s="52" t="s">
        <v>97</v>
      </c>
      <c r="B52" s="72" t="s">
        <v>96</v>
      </c>
      <c r="C52" s="33">
        <f>C53+C54</f>
        <v>3541.34</v>
      </c>
      <c r="D52" s="33">
        <f>D53+D54</f>
        <v>1942.99</v>
      </c>
    </row>
    <row r="53" spans="1:4" ht="110.25" x14ac:dyDescent="0.25">
      <c r="A53" s="73" t="s">
        <v>95</v>
      </c>
      <c r="B53" s="74" t="s">
        <v>94</v>
      </c>
      <c r="C53" s="34">
        <v>3500</v>
      </c>
      <c r="D53" s="34">
        <v>1900</v>
      </c>
    </row>
    <row r="54" spans="1:4" ht="78.75" x14ac:dyDescent="0.25">
      <c r="A54" s="73" t="s">
        <v>93</v>
      </c>
      <c r="B54" s="74" t="s">
        <v>92</v>
      </c>
      <c r="C54" s="32">
        <v>41.34</v>
      </c>
      <c r="D54" s="32">
        <v>42.99</v>
      </c>
    </row>
    <row r="55" spans="1:4" ht="141.75" x14ac:dyDescent="0.25">
      <c r="A55" s="52" t="s">
        <v>91</v>
      </c>
      <c r="B55" s="69" t="s">
        <v>90</v>
      </c>
      <c r="C55" s="33">
        <f>C57</f>
        <v>627.6</v>
      </c>
      <c r="D55" s="33">
        <f>D57</f>
        <v>602.54</v>
      </c>
    </row>
    <row r="56" spans="1:4" ht="141.75" x14ac:dyDescent="0.25">
      <c r="A56" s="64" t="s">
        <v>89</v>
      </c>
      <c r="B56" s="59" t="s">
        <v>88</v>
      </c>
      <c r="C56" s="33">
        <f>C57</f>
        <v>627.6</v>
      </c>
      <c r="D56" s="33">
        <f>D57</f>
        <v>602.54</v>
      </c>
    </row>
    <row r="57" spans="1:4" ht="110.25" x14ac:dyDescent="0.25">
      <c r="A57" s="56" t="s">
        <v>87</v>
      </c>
      <c r="B57" s="62" t="s">
        <v>86</v>
      </c>
      <c r="C57" s="32">
        <v>627.6</v>
      </c>
      <c r="D57" s="32">
        <v>602.54</v>
      </c>
    </row>
    <row r="58" spans="1:4" ht="15.75" x14ac:dyDescent="0.25">
      <c r="A58" s="52" t="s">
        <v>69</v>
      </c>
      <c r="B58" s="68" t="s">
        <v>68</v>
      </c>
      <c r="C58" s="33">
        <f>C59</f>
        <v>72403.899999999994</v>
      </c>
      <c r="D58" s="33">
        <f>D59</f>
        <v>28459.63</v>
      </c>
    </row>
    <row r="59" spans="1:4" ht="47.25" x14ac:dyDescent="0.25">
      <c r="A59" s="53" t="s">
        <v>67</v>
      </c>
      <c r="B59" s="59" t="s">
        <v>66</v>
      </c>
      <c r="C59" s="33">
        <f>C60+C61+C62+C63</f>
        <v>72403.899999999994</v>
      </c>
      <c r="D59" s="33">
        <f>D60+D61+D62+D63</f>
        <v>28459.63</v>
      </c>
    </row>
    <row r="60" spans="1:4" ht="31.5" x14ac:dyDescent="0.25">
      <c r="A60" s="73" t="s">
        <v>65</v>
      </c>
      <c r="B60" s="60" t="s">
        <v>64</v>
      </c>
      <c r="C60" s="34">
        <f>'прил6 безв 2'!C23</f>
        <v>23447.5</v>
      </c>
      <c r="D60" s="34">
        <f>'прил6 безв 2'!D23</f>
        <v>24353.9</v>
      </c>
    </row>
    <row r="61" spans="1:4" s="29" customFormat="1" ht="47.25" x14ac:dyDescent="0.25">
      <c r="A61" s="73" t="s">
        <v>63</v>
      </c>
      <c r="B61" s="194" t="s">
        <v>62</v>
      </c>
      <c r="C61" s="34">
        <f>'прил6 безв 2'!C26</f>
        <v>44865.56</v>
      </c>
      <c r="D61" s="34">
        <f>'прил6 безв 2'!D26</f>
        <v>0</v>
      </c>
    </row>
    <row r="62" spans="1:4" s="115" customFormat="1" ht="31.5" x14ac:dyDescent="0.25">
      <c r="A62" s="73" t="s">
        <v>54</v>
      </c>
      <c r="B62" s="74" t="s">
        <v>53</v>
      </c>
      <c r="C62" s="32">
        <f>'прил6 безв 2'!C37</f>
        <v>303.12</v>
      </c>
      <c r="D62" s="32">
        <f>'прил6 безв 2'!D37</f>
        <v>313.41999999999996</v>
      </c>
    </row>
    <row r="63" spans="1:4" ht="15.75" x14ac:dyDescent="0.25">
      <c r="A63" s="73" t="s">
        <v>46</v>
      </c>
      <c r="B63" s="62" t="s">
        <v>45</v>
      </c>
      <c r="C63" s="34">
        <f>'прил6 безв 2'!C42</f>
        <v>3787.7200000000003</v>
      </c>
      <c r="D63" s="34">
        <f>'прил6 безв 2'!D42</f>
        <v>3792.31</v>
      </c>
    </row>
    <row r="64" spans="1:4" ht="15.75" x14ac:dyDescent="0.25">
      <c r="A64" s="73"/>
      <c r="B64" s="52" t="s">
        <v>26</v>
      </c>
      <c r="C64" s="33">
        <f>SUM(C20+C58)</f>
        <v>93376.45</v>
      </c>
      <c r="D64" s="33">
        <f>SUM(D20+D58)</f>
        <v>48070.82</v>
      </c>
    </row>
  </sheetData>
  <mergeCells count="13">
    <mergeCell ref="B1:D1"/>
    <mergeCell ref="A17:A18"/>
    <mergeCell ref="C17:D17"/>
    <mergeCell ref="B17:B18"/>
    <mergeCell ref="A12:D12"/>
    <mergeCell ref="A13:D13"/>
    <mergeCell ref="A14:D14"/>
    <mergeCell ref="A15:D15"/>
    <mergeCell ref="B2:D2"/>
    <mergeCell ref="B3:D3"/>
    <mergeCell ref="B4:D4"/>
    <mergeCell ref="B5:D5"/>
    <mergeCell ref="B6:D6"/>
  </mergeCells>
  <printOptions horizontalCentered="1"/>
  <pageMargins left="0.70866141732283472" right="0.39370078740157483" top="0.55118110236220474" bottom="0.55118110236220474" header="0" footer="0"/>
  <pageSetup paperSize="9" scale="90" orientation="portrait" r:id="rId1"/>
  <rowBreaks count="4" manualBreakCount="4">
    <brk id="27" max="3" man="1"/>
    <brk id="32" max="3" man="1"/>
    <brk id="47" max="3" man="1"/>
    <brk id="55"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64"/>
  <sheetViews>
    <sheetView topLeftCell="A6" zoomScaleNormal="100" workbookViewId="0">
      <selection activeCell="I26" sqref="I26"/>
    </sheetView>
  </sheetViews>
  <sheetFormatPr defaultRowHeight="15" x14ac:dyDescent="0.25"/>
  <cols>
    <col min="1" max="1" width="27" customWidth="1"/>
    <col min="2" max="2" width="44" customWidth="1"/>
    <col min="3" max="3" width="16.42578125" style="8" customWidth="1"/>
    <col min="4" max="4" width="9.140625" hidden="1" customWidth="1"/>
    <col min="5" max="5" width="15" customWidth="1"/>
    <col min="6" max="6" width="15.140625" customWidth="1"/>
    <col min="257" max="257" width="27" customWidth="1"/>
    <col min="258" max="258" width="44" customWidth="1"/>
    <col min="259" max="259" width="15.85546875" customWidth="1"/>
    <col min="261" max="261" width="15" customWidth="1"/>
    <col min="262" max="262" width="15.140625" customWidth="1"/>
    <col min="513" max="513" width="27" customWidth="1"/>
    <col min="514" max="514" width="44" customWidth="1"/>
    <col min="515" max="515" width="15.85546875" customWidth="1"/>
    <col min="517" max="517" width="15" customWidth="1"/>
    <col min="518" max="518" width="15.140625" customWidth="1"/>
    <col min="769" max="769" width="27" customWidth="1"/>
    <col min="770" max="770" width="44" customWidth="1"/>
    <col min="771" max="771" width="15.85546875" customWidth="1"/>
    <col min="773" max="773" width="15" customWidth="1"/>
    <col min="774" max="774" width="15.140625" customWidth="1"/>
    <col min="1025" max="1025" width="27" customWidth="1"/>
    <col min="1026" max="1026" width="44" customWidth="1"/>
    <col min="1027" max="1027" width="15.85546875" customWidth="1"/>
    <col min="1029" max="1029" width="15" customWidth="1"/>
    <col min="1030" max="1030" width="15.140625" customWidth="1"/>
    <col min="1281" max="1281" width="27" customWidth="1"/>
    <col min="1282" max="1282" width="44" customWidth="1"/>
    <col min="1283" max="1283" width="15.85546875" customWidth="1"/>
    <col min="1285" max="1285" width="15" customWidth="1"/>
    <col min="1286" max="1286" width="15.140625" customWidth="1"/>
    <col min="1537" max="1537" width="27" customWidth="1"/>
    <col min="1538" max="1538" width="44" customWidth="1"/>
    <col min="1539" max="1539" width="15.85546875" customWidth="1"/>
    <col min="1541" max="1541" width="15" customWidth="1"/>
    <col min="1542" max="1542" width="15.140625" customWidth="1"/>
    <col min="1793" max="1793" width="27" customWidth="1"/>
    <col min="1794" max="1794" width="44" customWidth="1"/>
    <col min="1795" max="1795" width="15.85546875" customWidth="1"/>
    <col min="1797" max="1797" width="15" customWidth="1"/>
    <col min="1798" max="1798" width="15.140625" customWidth="1"/>
    <col min="2049" max="2049" width="27" customWidth="1"/>
    <col min="2050" max="2050" width="44" customWidth="1"/>
    <col min="2051" max="2051" width="15.85546875" customWidth="1"/>
    <col min="2053" max="2053" width="15" customWidth="1"/>
    <col min="2054" max="2054" width="15.140625" customWidth="1"/>
    <col min="2305" max="2305" width="27" customWidth="1"/>
    <col min="2306" max="2306" width="44" customWidth="1"/>
    <col min="2307" max="2307" width="15.85546875" customWidth="1"/>
    <col min="2309" max="2309" width="15" customWidth="1"/>
    <col min="2310" max="2310" width="15.140625" customWidth="1"/>
    <col min="2561" max="2561" width="27" customWidth="1"/>
    <col min="2562" max="2562" width="44" customWidth="1"/>
    <col min="2563" max="2563" width="15.85546875" customWidth="1"/>
    <col min="2565" max="2565" width="15" customWidth="1"/>
    <col min="2566" max="2566" width="15.140625" customWidth="1"/>
    <col min="2817" max="2817" width="27" customWidth="1"/>
    <col min="2818" max="2818" width="44" customWidth="1"/>
    <col min="2819" max="2819" width="15.85546875" customWidth="1"/>
    <col min="2821" max="2821" width="15" customWidth="1"/>
    <col min="2822" max="2822" width="15.140625" customWidth="1"/>
    <col min="3073" max="3073" width="27" customWidth="1"/>
    <col min="3074" max="3074" width="44" customWidth="1"/>
    <col min="3075" max="3075" width="15.85546875" customWidth="1"/>
    <col min="3077" max="3077" width="15" customWidth="1"/>
    <col min="3078" max="3078" width="15.140625" customWidth="1"/>
    <col min="3329" max="3329" width="27" customWidth="1"/>
    <col min="3330" max="3330" width="44" customWidth="1"/>
    <col min="3331" max="3331" width="15.85546875" customWidth="1"/>
    <col min="3333" max="3333" width="15" customWidth="1"/>
    <col min="3334" max="3334" width="15.140625" customWidth="1"/>
    <col min="3585" max="3585" width="27" customWidth="1"/>
    <col min="3586" max="3586" width="44" customWidth="1"/>
    <col min="3587" max="3587" width="15.85546875" customWidth="1"/>
    <col min="3589" max="3589" width="15" customWidth="1"/>
    <col min="3590" max="3590" width="15.140625" customWidth="1"/>
    <col min="3841" max="3841" width="27" customWidth="1"/>
    <col min="3842" max="3842" width="44" customWidth="1"/>
    <col min="3843" max="3843" width="15.85546875" customWidth="1"/>
    <col min="3845" max="3845" width="15" customWidth="1"/>
    <col min="3846" max="3846" width="15.140625" customWidth="1"/>
    <col min="4097" max="4097" width="27" customWidth="1"/>
    <col min="4098" max="4098" width="44" customWidth="1"/>
    <col min="4099" max="4099" width="15.85546875" customWidth="1"/>
    <col min="4101" max="4101" width="15" customWidth="1"/>
    <col min="4102" max="4102" width="15.140625" customWidth="1"/>
    <col min="4353" max="4353" width="27" customWidth="1"/>
    <col min="4354" max="4354" width="44" customWidth="1"/>
    <col min="4355" max="4355" width="15.85546875" customWidth="1"/>
    <col min="4357" max="4357" width="15" customWidth="1"/>
    <col min="4358" max="4358" width="15.140625" customWidth="1"/>
    <col min="4609" max="4609" width="27" customWidth="1"/>
    <col min="4610" max="4610" width="44" customWidth="1"/>
    <col min="4611" max="4611" width="15.85546875" customWidth="1"/>
    <col min="4613" max="4613" width="15" customWidth="1"/>
    <col min="4614" max="4614" width="15.140625" customWidth="1"/>
    <col min="4865" max="4865" width="27" customWidth="1"/>
    <col min="4866" max="4866" width="44" customWidth="1"/>
    <col min="4867" max="4867" width="15.85546875" customWidth="1"/>
    <col min="4869" max="4869" width="15" customWidth="1"/>
    <col min="4870" max="4870" width="15.140625" customWidth="1"/>
    <col min="5121" max="5121" width="27" customWidth="1"/>
    <col min="5122" max="5122" width="44" customWidth="1"/>
    <col min="5123" max="5123" width="15.85546875" customWidth="1"/>
    <col min="5125" max="5125" width="15" customWidth="1"/>
    <col min="5126" max="5126" width="15.140625" customWidth="1"/>
    <col min="5377" max="5377" width="27" customWidth="1"/>
    <col min="5378" max="5378" width="44" customWidth="1"/>
    <col min="5379" max="5379" width="15.85546875" customWidth="1"/>
    <col min="5381" max="5381" width="15" customWidth="1"/>
    <col min="5382" max="5382" width="15.140625" customWidth="1"/>
    <col min="5633" max="5633" width="27" customWidth="1"/>
    <col min="5634" max="5634" width="44" customWidth="1"/>
    <col min="5635" max="5635" width="15.85546875" customWidth="1"/>
    <col min="5637" max="5637" width="15" customWidth="1"/>
    <col min="5638" max="5638" width="15.140625" customWidth="1"/>
    <col min="5889" max="5889" width="27" customWidth="1"/>
    <col min="5890" max="5890" width="44" customWidth="1"/>
    <col min="5891" max="5891" width="15.85546875" customWidth="1"/>
    <col min="5893" max="5893" width="15" customWidth="1"/>
    <col min="5894" max="5894" width="15.140625" customWidth="1"/>
    <col min="6145" max="6145" width="27" customWidth="1"/>
    <col min="6146" max="6146" width="44" customWidth="1"/>
    <col min="6147" max="6147" width="15.85546875" customWidth="1"/>
    <col min="6149" max="6149" width="15" customWidth="1"/>
    <col min="6150" max="6150" width="15.140625" customWidth="1"/>
    <col min="6401" max="6401" width="27" customWidth="1"/>
    <col min="6402" max="6402" width="44" customWidth="1"/>
    <col min="6403" max="6403" width="15.85546875" customWidth="1"/>
    <col min="6405" max="6405" width="15" customWidth="1"/>
    <col min="6406" max="6406" width="15.140625" customWidth="1"/>
    <col min="6657" max="6657" width="27" customWidth="1"/>
    <col min="6658" max="6658" width="44" customWidth="1"/>
    <col min="6659" max="6659" width="15.85546875" customWidth="1"/>
    <col min="6661" max="6661" width="15" customWidth="1"/>
    <col min="6662" max="6662" width="15.140625" customWidth="1"/>
    <col min="6913" max="6913" width="27" customWidth="1"/>
    <col min="6914" max="6914" width="44" customWidth="1"/>
    <col min="6915" max="6915" width="15.85546875" customWidth="1"/>
    <col min="6917" max="6917" width="15" customWidth="1"/>
    <col min="6918" max="6918" width="15.140625" customWidth="1"/>
    <col min="7169" max="7169" width="27" customWidth="1"/>
    <col min="7170" max="7170" width="44" customWidth="1"/>
    <col min="7171" max="7171" width="15.85546875" customWidth="1"/>
    <col min="7173" max="7173" width="15" customWidth="1"/>
    <col min="7174" max="7174" width="15.140625" customWidth="1"/>
    <col min="7425" max="7425" width="27" customWidth="1"/>
    <col min="7426" max="7426" width="44" customWidth="1"/>
    <col min="7427" max="7427" width="15.85546875" customWidth="1"/>
    <col min="7429" max="7429" width="15" customWidth="1"/>
    <col min="7430" max="7430" width="15.140625" customWidth="1"/>
    <col min="7681" max="7681" width="27" customWidth="1"/>
    <col min="7682" max="7682" width="44" customWidth="1"/>
    <col min="7683" max="7683" width="15.85546875" customWidth="1"/>
    <col min="7685" max="7685" width="15" customWidth="1"/>
    <col min="7686" max="7686" width="15.140625" customWidth="1"/>
    <col min="7937" max="7937" width="27" customWidth="1"/>
    <col min="7938" max="7938" width="44" customWidth="1"/>
    <col min="7939" max="7939" width="15.85546875" customWidth="1"/>
    <col min="7941" max="7941" width="15" customWidth="1"/>
    <col min="7942" max="7942" width="15.140625" customWidth="1"/>
    <col min="8193" max="8193" width="27" customWidth="1"/>
    <col min="8194" max="8194" width="44" customWidth="1"/>
    <col min="8195" max="8195" width="15.85546875" customWidth="1"/>
    <col min="8197" max="8197" width="15" customWidth="1"/>
    <col min="8198" max="8198" width="15.140625" customWidth="1"/>
    <col min="8449" max="8449" width="27" customWidth="1"/>
    <col min="8450" max="8450" width="44" customWidth="1"/>
    <col min="8451" max="8451" width="15.85546875" customWidth="1"/>
    <col min="8453" max="8453" width="15" customWidth="1"/>
    <col min="8454" max="8454" width="15.140625" customWidth="1"/>
    <col min="8705" max="8705" width="27" customWidth="1"/>
    <col min="8706" max="8706" width="44" customWidth="1"/>
    <col min="8707" max="8707" width="15.85546875" customWidth="1"/>
    <col min="8709" max="8709" width="15" customWidth="1"/>
    <col min="8710" max="8710" width="15.140625" customWidth="1"/>
    <col min="8961" max="8961" width="27" customWidth="1"/>
    <col min="8962" max="8962" width="44" customWidth="1"/>
    <col min="8963" max="8963" width="15.85546875" customWidth="1"/>
    <col min="8965" max="8965" width="15" customWidth="1"/>
    <col min="8966" max="8966" width="15.140625" customWidth="1"/>
    <col min="9217" max="9217" width="27" customWidth="1"/>
    <col min="9218" max="9218" width="44" customWidth="1"/>
    <col min="9219" max="9219" width="15.85546875" customWidth="1"/>
    <col min="9221" max="9221" width="15" customWidth="1"/>
    <col min="9222" max="9222" width="15.140625" customWidth="1"/>
    <col min="9473" max="9473" width="27" customWidth="1"/>
    <col min="9474" max="9474" width="44" customWidth="1"/>
    <col min="9475" max="9475" width="15.85546875" customWidth="1"/>
    <col min="9477" max="9477" width="15" customWidth="1"/>
    <col min="9478" max="9478" width="15.140625" customWidth="1"/>
    <col min="9729" max="9729" width="27" customWidth="1"/>
    <col min="9730" max="9730" width="44" customWidth="1"/>
    <col min="9731" max="9731" width="15.85546875" customWidth="1"/>
    <col min="9733" max="9733" width="15" customWidth="1"/>
    <col min="9734" max="9734" width="15.140625" customWidth="1"/>
    <col min="9985" max="9985" width="27" customWidth="1"/>
    <col min="9986" max="9986" width="44" customWidth="1"/>
    <col min="9987" max="9987" width="15.85546875" customWidth="1"/>
    <col min="9989" max="9989" width="15" customWidth="1"/>
    <col min="9990" max="9990" width="15.140625" customWidth="1"/>
    <col min="10241" max="10241" width="27" customWidth="1"/>
    <col min="10242" max="10242" width="44" customWidth="1"/>
    <col min="10243" max="10243" width="15.85546875" customWidth="1"/>
    <col min="10245" max="10245" width="15" customWidth="1"/>
    <col min="10246" max="10246" width="15.140625" customWidth="1"/>
    <col min="10497" max="10497" width="27" customWidth="1"/>
    <col min="10498" max="10498" width="44" customWidth="1"/>
    <col min="10499" max="10499" width="15.85546875" customWidth="1"/>
    <col min="10501" max="10501" width="15" customWidth="1"/>
    <col min="10502" max="10502" width="15.140625" customWidth="1"/>
    <col min="10753" max="10753" width="27" customWidth="1"/>
    <col min="10754" max="10754" width="44" customWidth="1"/>
    <col min="10755" max="10755" width="15.85546875" customWidth="1"/>
    <col min="10757" max="10757" width="15" customWidth="1"/>
    <col min="10758" max="10758" width="15.140625" customWidth="1"/>
    <col min="11009" max="11009" width="27" customWidth="1"/>
    <col min="11010" max="11010" width="44" customWidth="1"/>
    <col min="11011" max="11011" width="15.85546875" customWidth="1"/>
    <col min="11013" max="11013" width="15" customWidth="1"/>
    <col min="11014" max="11014" width="15.140625" customWidth="1"/>
    <col min="11265" max="11265" width="27" customWidth="1"/>
    <col min="11266" max="11266" width="44" customWidth="1"/>
    <col min="11267" max="11267" width="15.85546875" customWidth="1"/>
    <col min="11269" max="11269" width="15" customWidth="1"/>
    <col min="11270" max="11270" width="15.140625" customWidth="1"/>
    <col min="11521" max="11521" width="27" customWidth="1"/>
    <col min="11522" max="11522" width="44" customWidth="1"/>
    <col min="11523" max="11523" width="15.85546875" customWidth="1"/>
    <col min="11525" max="11525" width="15" customWidth="1"/>
    <col min="11526" max="11526" width="15.140625" customWidth="1"/>
    <col min="11777" max="11777" width="27" customWidth="1"/>
    <col min="11778" max="11778" width="44" customWidth="1"/>
    <col min="11779" max="11779" width="15.85546875" customWidth="1"/>
    <col min="11781" max="11781" width="15" customWidth="1"/>
    <col min="11782" max="11782" width="15.140625" customWidth="1"/>
    <col min="12033" max="12033" width="27" customWidth="1"/>
    <col min="12034" max="12034" width="44" customWidth="1"/>
    <col min="12035" max="12035" width="15.85546875" customWidth="1"/>
    <col min="12037" max="12037" width="15" customWidth="1"/>
    <col min="12038" max="12038" width="15.140625" customWidth="1"/>
    <col min="12289" max="12289" width="27" customWidth="1"/>
    <col min="12290" max="12290" width="44" customWidth="1"/>
    <col min="12291" max="12291" width="15.85546875" customWidth="1"/>
    <col min="12293" max="12293" width="15" customWidth="1"/>
    <col min="12294" max="12294" width="15.140625" customWidth="1"/>
    <col min="12545" max="12545" width="27" customWidth="1"/>
    <col min="12546" max="12546" width="44" customWidth="1"/>
    <col min="12547" max="12547" width="15.85546875" customWidth="1"/>
    <col min="12549" max="12549" width="15" customWidth="1"/>
    <col min="12550" max="12550" width="15.140625" customWidth="1"/>
    <col min="12801" max="12801" width="27" customWidth="1"/>
    <col min="12802" max="12802" width="44" customWidth="1"/>
    <col min="12803" max="12803" width="15.85546875" customWidth="1"/>
    <col min="12805" max="12805" width="15" customWidth="1"/>
    <col min="12806" max="12806" width="15.140625" customWidth="1"/>
    <col min="13057" max="13057" width="27" customWidth="1"/>
    <col min="13058" max="13058" width="44" customWidth="1"/>
    <col min="13059" max="13059" width="15.85546875" customWidth="1"/>
    <col min="13061" max="13061" width="15" customWidth="1"/>
    <col min="13062" max="13062" width="15.140625" customWidth="1"/>
    <col min="13313" max="13313" width="27" customWidth="1"/>
    <col min="13314" max="13314" width="44" customWidth="1"/>
    <col min="13315" max="13315" width="15.85546875" customWidth="1"/>
    <col min="13317" max="13317" width="15" customWidth="1"/>
    <col min="13318" max="13318" width="15.140625" customWidth="1"/>
    <col min="13569" max="13569" width="27" customWidth="1"/>
    <col min="13570" max="13570" width="44" customWidth="1"/>
    <col min="13571" max="13571" width="15.85546875" customWidth="1"/>
    <col min="13573" max="13573" width="15" customWidth="1"/>
    <col min="13574" max="13574" width="15.140625" customWidth="1"/>
    <col min="13825" max="13825" width="27" customWidth="1"/>
    <col min="13826" max="13826" width="44" customWidth="1"/>
    <col min="13827" max="13827" width="15.85546875" customWidth="1"/>
    <col min="13829" max="13829" width="15" customWidth="1"/>
    <col min="13830" max="13830" width="15.140625" customWidth="1"/>
    <col min="14081" max="14081" width="27" customWidth="1"/>
    <col min="14082" max="14082" width="44" customWidth="1"/>
    <col min="14083" max="14083" width="15.85546875" customWidth="1"/>
    <col min="14085" max="14085" width="15" customWidth="1"/>
    <col min="14086" max="14086" width="15.140625" customWidth="1"/>
    <col min="14337" max="14337" width="27" customWidth="1"/>
    <col min="14338" max="14338" width="44" customWidth="1"/>
    <col min="14339" max="14339" width="15.85546875" customWidth="1"/>
    <col min="14341" max="14341" width="15" customWidth="1"/>
    <col min="14342" max="14342" width="15.140625" customWidth="1"/>
    <col min="14593" max="14593" width="27" customWidth="1"/>
    <col min="14594" max="14594" width="44" customWidth="1"/>
    <col min="14595" max="14595" width="15.85546875" customWidth="1"/>
    <col min="14597" max="14597" width="15" customWidth="1"/>
    <col min="14598" max="14598" width="15.140625" customWidth="1"/>
    <col min="14849" max="14849" width="27" customWidth="1"/>
    <col min="14850" max="14850" width="44" customWidth="1"/>
    <col min="14851" max="14851" width="15.85546875" customWidth="1"/>
    <col min="14853" max="14853" width="15" customWidth="1"/>
    <col min="14854" max="14854" width="15.140625" customWidth="1"/>
    <col min="15105" max="15105" width="27" customWidth="1"/>
    <col min="15106" max="15106" width="44" customWidth="1"/>
    <col min="15107" max="15107" width="15.85546875" customWidth="1"/>
    <col min="15109" max="15109" width="15" customWidth="1"/>
    <col min="15110" max="15110" width="15.140625" customWidth="1"/>
    <col min="15361" max="15361" width="27" customWidth="1"/>
    <col min="15362" max="15362" width="44" customWidth="1"/>
    <col min="15363" max="15363" width="15.85546875" customWidth="1"/>
    <col min="15365" max="15365" width="15" customWidth="1"/>
    <col min="15366" max="15366" width="15.140625" customWidth="1"/>
    <col min="15617" max="15617" width="27" customWidth="1"/>
    <col min="15618" max="15618" width="44" customWidth="1"/>
    <col min="15619" max="15619" width="15.85546875" customWidth="1"/>
    <col min="15621" max="15621" width="15" customWidth="1"/>
    <col min="15622" max="15622" width="15.140625" customWidth="1"/>
    <col min="15873" max="15873" width="27" customWidth="1"/>
    <col min="15874" max="15874" width="44" customWidth="1"/>
    <col min="15875" max="15875" width="15.85546875" customWidth="1"/>
    <col min="15877" max="15877" width="15" customWidth="1"/>
    <col min="15878" max="15878" width="15.140625" customWidth="1"/>
    <col min="16129" max="16129" width="27" customWidth="1"/>
    <col min="16130" max="16130" width="44" customWidth="1"/>
    <col min="16131" max="16131" width="15.85546875" customWidth="1"/>
    <col min="16133" max="16133" width="15" customWidth="1"/>
    <col min="16134" max="16134" width="15.140625" customWidth="1"/>
  </cols>
  <sheetData>
    <row r="1" spans="1:4" ht="15.75" x14ac:dyDescent="0.25">
      <c r="A1" s="214" t="s">
        <v>167</v>
      </c>
      <c r="B1" s="217"/>
      <c r="C1" s="217"/>
      <c r="D1" s="83"/>
    </row>
    <row r="2" spans="1:4" ht="15.75" x14ac:dyDescent="0.25">
      <c r="A2" s="214" t="s">
        <v>22</v>
      </c>
      <c r="B2" s="217"/>
      <c r="C2" s="217"/>
      <c r="D2" s="83"/>
    </row>
    <row r="3" spans="1:4" ht="15.75" x14ac:dyDescent="0.25">
      <c r="A3" s="214" t="s">
        <v>21</v>
      </c>
      <c r="B3" s="217"/>
      <c r="C3" s="217"/>
      <c r="D3" s="83"/>
    </row>
    <row r="4" spans="1:4" ht="15.75" x14ac:dyDescent="0.25">
      <c r="A4" s="214" t="s">
        <v>20</v>
      </c>
      <c r="B4" s="217"/>
      <c r="C4" s="217"/>
      <c r="D4" s="83"/>
    </row>
    <row r="5" spans="1:4" ht="15.75" x14ac:dyDescent="0.25">
      <c r="A5" s="214" t="s">
        <v>19</v>
      </c>
      <c r="B5" s="217"/>
      <c r="C5" s="217"/>
      <c r="D5" s="83"/>
    </row>
    <row r="6" spans="1:4" ht="15.75" x14ac:dyDescent="0.25">
      <c r="A6" s="214" t="s">
        <v>18</v>
      </c>
      <c r="B6" s="217"/>
      <c r="C6" s="217"/>
      <c r="D6" s="83"/>
    </row>
    <row r="7" spans="1:4" ht="15.75" x14ac:dyDescent="0.25">
      <c r="A7" s="3"/>
      <c r="B7" s="82"/>
      <c r="C7" s="4" t="s">
        <v>232</v>
      </c>
      <c r="D7" s="83"/>
    </row>
    <row r="8" spans="1:4" ht="15.75" x14ac:dyDescent="0.25">
      <c r="A8" s="3"/>
      <c r="B8" s="82"/>
      <c r="C8" s="21" t="s">
        <v>230</v>
      </c>
      <c r="D8" s="83"/>
    </row>
    <row r="9" spans="1:4" ht="15.75" x14ac:dyDescent="0.25">
      <c r="A9" s="3"/>
      <c r="B9" s="82"/>
      <c r="C9" s="21" t="s">
        <v>231</v>
      </c>
      <c r="D9" s="83"/>
    </row>
    <row r="10" spans="1:4" ht="15.75" x14ac:dyDescent="0.25">
      <c r="A10" s="3"/>
      <c r="B10" s="214"/>
      <c r="C10" s="214"/>
      <c r="D10" s="83"/>
    </row>
    <row r="11" spans="1:4" x14ac:dyDescent="0.25">
      <c r="A11" s="83"/>
      <c r="B11" s="83"/>
      <c r="C11" s="83"/>
    </row>
    <row r="12" spans="1:4" x14ac:dyDescent="0.25">
      <c r="A12" s="83"/>
      <c r="B12" s="83"/>
      <c r="C12" s="83"/>
    </row>
    <row r="13" spans="1:4" ht="15.75" x14ac:dyDescent="0.25">
      <c r="A13" s="3"/>
      <c r="B13" s="42"/>
      <c r="C13" s="4"/>
    </row>
    <row r="14" spans="1:4" ht="15.75" x14ac:dyDescent="0.25">
      <c r="A14" s="210" t="s">
        <v>68</v>
      </c>
      <c r="B14" s="227"/>
      <c r="C14" s="227"/>
    </row>
    <row r="15" spans="1:4" ht="15.75" x14ac:dyDescent="0.25">
      <c r="A15" s="210" t="s">
        <v>221</v>
      </c>
      <c r="B15" s="227"/>
      <c r="C15" s="227"/>
    </row>
    <row r="16" spans="1:4" ht="15.75" x14ac:dyDescent="0.25">
      <c r="A16" s="5"/>
      <c r="B16" s="3"/>
      <c r="C16" s="3"/>
    </row>
    <row r="17" spans="1:6" ht="15.75" x14ac:dyDescent="0.25">
      <c r="A17" s="24" t="s">
        <v>168</v>
      </c>
      <c r="B17" s="225" t="s">
        <v>158</v>
      </c>
      <c r="C17" s="36" t="s">
        <v>169</v>
      </c>
    </row>
    <row r="18" spans="1:6" ht="15.75" x14ac:dyDescent="0.25">
      <c r="A18" s="23" t="s">
        <v>170</v>
      </c>
      <c r="B18" s="226"/>
      <c r="C18" s="37" t="s">
        <v>171</v>
      </c>
    </row>
    <row r="19" spans="1:6" ht="15.75" x14ac:dyDescent="0.25">
      <c r="A19" s="25">
        <v>1</v>
      </c>
      <c r="B19" s="25">
        <v>2</v>
      </c>
      <c r="C19" s="25">
        <v>3</v>
      </c>
    </row>
    <row r="20" spans="1:6" ht="15.75" x14ac:dyDescent="0.25">
      <c r="A20" s="121" t="s">
        <v>69</v>
      </c>
      <c r="B20" s="127" t="s">
        <v>68</v>
      </c>
      <c r="C20" s="33">
        <f>C21+C60+C56</f>
        <v>138199.24</v>
      </c>
    </row>
    <row r="21" spans="1:6" ht="47.25" x14ac:dyDescent="0.25">
      <c r="A21" s="121" t="s">
        <v>67</v>
      </c>
      <c r="B21" s="128" t="s">
        <v>66</v>
      </c>
      <c r="C21" s="33">
        <f>C22+C25+C43+C48</f>
        <v>138033.06</v>
      </c>
      <c r="F21" s="26"/>
    </row>
    <row r="22" spans="1:6" s="29" customFormat="1" ht="31.5" x14ac:dyDescent="0.25">
      <c r="A22" s="122" t="s">
        <v>65</v>
      </c>
      <c r="B22" s="129" t="s">
        <v>64</v>
      </c>
      <c r="C22" s="33">
        <f>C23</f>
        <v>22574.6</v>
      </c>
    </row>
    <row r="23" spans="1:6" s="29" customFormat="1" ht="66.75" customHeight="1" x14ac:dyDescent="0.25">
      <c r="A23" s="123" t="s">
        <v>212</v>
      </c>
      <c r="B23" s="13" t="s">
        <v>258</v>
      </c>
      <c r="C23" s="40">
        <f>C24</f>
        <v>22574.6</v>
      </c>
      <c r="F23" s="51"/>
    </row>
    <row r="24" spans="1:6" s="29" customFormat="1" ht="47.25" customHeight="1" x14ac:dyDescent="0.25">
      <c r="A24" s="124" t="s">
        <v>210</v>
      </c>
      <c r="B24" s="110" t="s">
        <v>209</v>
      </c>
      <c r="C24" s="32">
        <f>15351.1+7223.5</f>
        <v>22574.6</v>
      </c>
    </row>
    <row r="25" spans="1:6" ht="47.25" x14ac:dyDescent="0.25">
      <c r="A25" s="122" t="s">
        <v>63</v>
      </c>
      <c r="B25" s="129" t="s">
        <v>62</v>
      </c>
      <c r="C25" s="40">
        <f>C26+C28+C38+C32+C30+C36+C34</f>
        <v>97574.77</v>
      </c>
    </row>
    <row r="26" spans="1:6" s="29" customFormat="1" ht="63" x14ac:dyDescent="0.25">
      <c r="A26" s="133" t="s">
        <v>188</v>
      </c>
      <c r="B26" s="134" t="s">
        <v>187</v>
      </c>
      <c r="C26" s="40">
        <f>C27</f>
        <v>1066</v>
      </c>
    </row>
    <row r="27" spans="1:6" s="29" customFormat="1" ht="63" x14ac:dyDescent="0.25">
      <c r="A27" s="135" t="s">
        <v>185</v>
      </c>
      <c r="B27" s="136" t="s">
        <v>186</v>
      </c>
      <c r="C27" s="32">
        <v>1066</v>
      </c>
    </row>
    <row r="28" spans="1:6" s="29" customFormat="1" ht="141.75" hidden="1" x14ac:dyDescent="0.25">
      <c r="A28" s="137" t="s">
        <v>61</v>
      </c>
      <c r="B28" s="138" t="s">
        <v>60</v>
      </c>
      <c r="C28" s="139">
        <f>C29</f>
        <v>0</v>
      </c>
    </row>
    <row r="29" spans="1:6" s="29" customFormat="1" ht="126" hidden="1" x14ac:dyDescent="0.25">
      <c r="A29" s="140" t="s">
        <v>59</v>
      </c>
      <c r="B29" s="141" t="s">
        <v>58</v>
      </c>
      <c r="C29" s="142"/>
    </row>
    <row r="30" spans="1:6" s="29" customFormat="1" ht="189" x14ac:dyDescent="0.25">
      <c r="A30" s="122" t="s">
        <v>190</v>
      </c>
      <c r="B30" s="134" t="s">
        <v>182</v>
      </c>
      <c r="C30" s="35">
        <f>C31</f>
        <v>77410.420000000013</v>
      </c>
    </row>
    <row r="31" spans="1:6" s="29" customFormat="1" ht="189" x14ac:dyDescent="0.25">
      <c r="A31" s="107" t="s">
        <v>189</v>
      </c>
      <c r="B31" s="143" t="s">
        <v>257</v>
      </c>
      <c r="C31" s="85">
        <f>33958.44+43451.98</f>
        <v>77410.420000000013</v>
      </c>
    </row>
    <row r="32" spans="1:6" s="29" customFormat="1" ht="141.75" hidden="1" x14ac:dyDescent="0.25">
      <c r="A32" s="125" t="s">
        <v>192</v>
      </c>
      <c r="B32" s="195" t="s">
        <v>183</v>
      </c>
      <c r="C32" s="48">
        <f>C33</f>
        <v>0</v>
      </c>
    </row>
    <row r="33" spans="1:3" s="29" customFormat="1" ht="129.75" hidden="1" customHeight="1" x14ac:dyDescent="0.25">
      <c r="A33" s="126" t="s">
        <v>191</v>
      </c>
      <c r="B33" s="196" t="s">
        <v>256</v>
      </c>
      <c r="C33" s="47"/>
    </row>
    <row r="34" spans="1:3" s="29" customFormat="1" ht="50.25" customHeight="1" x14ac:dyDescent="0.25">
      <c r="A34" s="102" t="s">
        <v>242</v>
      </c>
      <c r="B34" s="103" t="s">
        <v>243</v>
      </c>
      <c r="C34" s="85">
        <f>C35</f>
        <v>10000.65</v>
      </c>
    </row>
    <row r="35" spans="1:3" s="29" customFormat="1" ht="51" customHeight="1" x14ac:dyDescent="0.25">
      <c r="A35" s="104" t="s">
        <v>244</v>
      </c>
      <c r="B35" s="105" t="s">
        <v>245</v>
      </c>
      <c r="C35" s="85">
        <v>10000.65</v>
      </c>
    </row>
    <row r="36" spans="1:3" s="29" customFormat="1" ht="93" hidden="1" customHeight="1" x14ac:dyDescent="0.25">
      <c r="A36" s="125" t="s">
        <v>194</v>
      </c>
      <c r="B36" s="130" t="s">
        <v>195</v>
      </c>
      <c r="C36" s="48">
        <f>C37</f>
        <v>0</v>
      </c>
    </row>
    <row r="37" spans="1:3" s="29" customFormat="1" ht="97.5" hidden="1" customHeight="1" x14ac:dyDescent="0.25">
      <c r="A37" s="126" t="s">
        <v>193</v>
      </c>
      <c r="B37" s="118" t="s">
        <v>181</v>
      </c>
      <c r="C37" s="47"/>
    </row>
    <row r="38" spans="1:3" ht="15.75" x14ac:dyDescent="0.25">
      <c r="A38" s="121" t="s">
        <v>57</v>
      </c>
      <c r="B38" s="131" t="s">
        <v>56</v>
      </c>
      <c r="C38" s="33">
        <f>C39+C40+C41+C42</f>
        <v>9097.7000000000007</v>
      </c>
    </row>
    <row r="39" spans="1:3" ht="147" customHeight="1" x14ac:dyDescent="0.25">
      <c r="A39" s="107" t="s">
        <v>55</v>
      </c>
      <c r="B39" s="111" t="s">
        <v>248</v>
      </c>
      <c r="C39" s="32">
        <v>1054.9000000000001</v>
      </c>
    </row>
    <row r="40" spans="1:3" ht="47.25" hidden="1" x14ac:dyDescent="0.25">
      <c r="A40" s="126" t="s">
        <v>55</v>
      </c>
      <c r="B40" s="132" t="s">
        <v>179</v>
      </c>
      <c r="C40" s="43"/>
    </row>
    <row r="41" spans="1:3" ht="157.5" x14ac:dyDescent="0.25">
      <c r="A41" s="107" t="s">
        <v>55</v>
      </c>
      <c r="B41" s="91" t="s">
        <v>247</v>
      </c>
      <c r="C41" s="106">
        <v>2500</v>
      </c>
    </row>
    <row r="42" spans="1:3" s="29" customFormat="1" ht="63" x14ac:dyDescent="0.25">
      <c r="A42" s="107" t="s">
        <v>55</v>
      </c>
      <c r="B42" s="91" t="s">
        <v>246</v>
      </c>
      <c r="C42" s="106">
        <v>5542.8</v>
      </c>
    </row>
    <row r="43" spans="1:3" ht="31.5" x14ac:dyDescent="0.25">
      <c r="A43" s="122" t="s">
        <v>54</v>
      </c>
      <c r="B43" s="131" t="s">
        <v>53</v>
      </c>
      <c r="C43" s="33">
        <f>C44+C46</f>
        <v>303.12</v>
      </c>
    </row>
    <row r="44" spans="1:3" ht="51" customHeight="1" x14ac:dyDescent="0.25">
      <c r="A44" s="122" t="s">
        <v>52</v>
      </c>
      <c r="B44" s="131" t="s">
        <v>51</v>
      </c>
      <c r="C44" s="33">
        <f>C45</f>
        <v>3.52</v>
      </c>
    </row>
    <row r="45" spans="1:3" ht="51.75" customHeight="1" x14ac:dyDescent="0.25">
      <c r="A45" s="107" t="s">
        <v>50</v>
      </c>
      <c r="B45" s="94" t="s">
        <v>49</v>
      </c>
      <c r="C45" s="34">
        <v>3.52</v>
      </c>
    </row>
    <row r="46" spans="1:3" ht="66.75" customHeight="1" x14ac:dyDescent="0.25">
      <c r="A46" s="121" t="s">
        <v>48</v>
      </c>
      <c r="B46" s="131" t="s">
        <v>254</v>
      </c>
      <c r="C46" s="33">
        <f>C47</f>
        <v>299.60000000000002</v>
      </c>
    </row>
    <row r="47" spans="1:3" ht="78.75" x14ac:dyDescent="0.25">
      <c r="A47" s="119" t="s">
        <v>47</v>
      </c>
      <c r="B47" s="15" t="s">
        <v>249</v>
      </c>
      <c r="C47" s="34">
        <f>289.6+10</f>
        <v>299.60000000000002</v>
      </c>
    </row>
    <row r="48" spans="1:3" ht="15.75" x14ac:dyDescent="0.25">
      <c r="A48" s="122" t="s">
        <v>46</v>
      </c>
      <c r="B48" s="128" t="s">
        <v>172</v>
      </c>
      <c r="C48" s="33">
        <f>C49+C51</f>
        <v>17580.570000000003</v>
      </c>
    </row>
    <row r="49" spans="1:6" s="29" customFormat="1" ht="112.5" hidden="1" customHeight="1" x14ac:dyDescent="0.25">
      <c r="A49" s="146" t="s">
        <v>228</v>
      </c>
      <c r="B49" s="147" t="s">
        <v>226</v>
      </c>
      <c r="C49" s="148">
        <f>C50</f>
        <v>0</v>
      </c>
    </row>
    <row r="50" spans="1:6" s="29" customFormat="1" ht="113.25" hidden="1" customHeight="1" x14ac:dyDescent="0.25">
      <c r="A50" s="149" t="s">
        <v>229</v>
      </c>
      <c r="B50" s="150" t="s">
        <v>227</v>
      </c>
      <c r="C50" s="151">
        <v>0</v>
      </c>
    </row>
    <row r="51" spans="1:6" s="29" customFormat="1" ht="31.5" x14ac:dyDescent="0.25">
      <c r="A51" s="121" t="s">
        <v>44</v>
      </c>
      <c r="B51" s="128" t="s">
        <v>43</v>
      </c>
      <c r="C51" s="33">
        <f>C52</f>
        <v>17580.570000000003</v>
      </c>
    </row>
    <row r="52" spans="1:6" s="29" customFormat="1" ht="47.25" x14ac:dyDescent="0.25">
      <c r="A52" s="121" t="s">
        <v>42</v>
      </c>
      <c r="B52" s="128" t="s">
        <v>41</v>
      </c>
      <c r="C52" s="33">
        <f>C54+C55+C53</f>
        <v>17580.570000000003</v>
      </c>
    </row>
    <row r="53" spans="1:6" s="29" customFormat="1" ht="47.25" x14ac:dyDescent="0.25">
      <c r="A53" s="119" t="s">
        <v>42</v>
      </c>
      <c r="B53" s="89" t="s">
        <v>288</v>
      </c>
      <c r="C53" s="34">
        <v>291.39999999999998</v>
      </c>
    </row>
    <row r="54" spans="1:6" s="29" customFormat="1" ht="78.75" x14ac:dyDescent="0.25">
      <c r="A54" s="119" t="s">
        <v>173</v>
      </c>
      <c r="B54" s="89" t="s">
        <v>174</v>
      </c>
      <c r="C54" s="34">
        <v>3672.9</v>
      </c>
    </row>
    <row r="55" spans="1:6" s="29" customFormat="1" ht="141" customHeight="1" x14ac:dyDescent="0.25">
      <c r="A55" s="109" t="s">
        <v>180</v>
      </c>
      <c r="B55" s="117" t="s">
        <v>255</v>
      </c>
      <c r="C55" s="34">
        <f>9156.61+2943.35+68.5+1447.81</f>
        <v>13616.27</v>
      </c>
      <c r="E55" s="31"/>
    </row>
    <row r="56" spans="1:6" s="29" customFormat="1" ht="78.75" x14ac:dyDescent="0.25">
      <c r="A56" s="14" t="s">
        <v>40</v>
      </c>
      <c r="B56" s="13" t="s">
        <v>39</v>
      </c>
      <c r="C56" s="112">
        <f>C57</f>
        <v>166.52</v>
      </c>
    </row>
    <row r="57" spans="1:6" s="29" customFormat="1" ht="141.75" x14ac:dyDescent="0.25">
      <c r="A57" s="14" t="s">
        <v>38</v>
      </c>
      <c r="B57" s="17" t="s">
        <v>37</v>
      </c>
      <c r="C57" s="112">
        <f>C58</f>
        <v>166.52</v>
      </c>
    </row>
    <row r="58" spans="1:6" s="29" customFormat="1" ht="126" x14ac:dyDescent="0.25">
      <c r="A58" s="16" t="s">
        <v>36</v>
      </c>
      <c r="B58" s="13" t="s">
        <v>35</v>
      </c>
      <c r="C58" s="112">
        <f>C59</f>
        <v>166.52</v>
      </c>
    </row>
    <row r="59" spans="1:6" s="29" customFormat="1" ht="78.75" x14ac:dyDescent="0.25">
      <c r="A59" s="11" t="s">
        <v>34</v>
      </c>
      <c r="B59" s="15" t="s">
        <v>33</v>
      </c>
      <c r="C59" s="113">
        <v>166.52</v>
      </c>
    </row>
    <row r="60" spans="1:6" s="29" customFormat="1" ht="63" x14ac:dyDescent="0.25">
      <c r="A60" s="14" t="s">
        <v>32</v>
      </c>
      <c r="B60" s="13" t="s">
        <v>31</v>
      </c>
      <c r="C60" s="112">
        <f>C61</f>
        <v>-0.34</v>
      </c>
      <c r="F60" s="51"/>
    </row>
    <row r="61" spans="1:6" s="29" customFormat="1" ht="69" customHeight="1" x14ac:dyDescent="0.25">
      <c r="A61" s="14" t="s">
        <v>30</v>
      </c>
      <c r="B61" s="13" t="s">
        <v>29</v>
      </c>
      <c r="C61" s="112">
        <f>C62</f>
        <v>-0.34</v>
      </c>
    </row>
    <row r="62" spans="1:6" s="29" customFormat="1" ht="78.75" x14ac:dyDescent="0.25">
      <c r="A62" s="11" t="s">
        <v>28</v>
      </c>
      <c r="B62" s="10" t="s">
        <v>27</v>
      </c>
      <c r="C62" s="113">
        <v>-0.34</v>
      </c>
    </row>
    <row r="63" spans="1:6" s="29" customFormat="1" x14ac:dyDescent="0.25"/>
    <row r="64" spans="1:6" x14ac:dyDescent="0.25">
      <c r="C64" s="144"/>
    </row>
  </sheetData>
  <mergeCells count="10">
    <mergeCell ref="A1:C1"/>
    <mergeCell ref="A2:C2"/>
    <mergeCell ref="A3:C3"/>
    <mergeCell ref="A4:C4"/>
    <mergeCell ref="A5:C5"/>
    <mergeCell ref="A6:C6"/>
    <mergeCell ref="B10:C10"/>
    <mergeCell ref="A15:C15"/>
    <mergeCell ref="B17:B18"/>
    <mergeCell ref="A14:C14"/>
  </mergeCells>
  <printOptions horizontalCentered="1"/>
  <pageMargins left="0.70866141732283472" right="0.39370078740157483" top="0.39370078740157483" bottom="0.3937007874015748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7"/>
  <sheetViews>
    <sheetView topLeftCell="A5" zoomScaleNormal="100" workbookViewId="0">
      <selection activeCell="C26" sqref="C26"/>
    </sheetView>
  </sheetViews>
  <sheetFormatPr defaultRowHeight="15" x14ac:dyDescent="0.25"/>
  <cols>
    <col min="1" max="1" width="28.140625" customWidth="1"/>
    <col min="2" max="2" width="44" customWidth="1"/>
    <col min="3" max="3" width="13" customWidth="1"/>
    <col min="4" max="4" width="13.140625" customWidth="1"/>
    <col min="5" max="5" width="15" customWidth="1"/>
    <col min="6" max="6" width="15.140625" customWidth="1"/>
    <col min="257" max="257" width="27" customWidth="1"/>
    <col min="258" max="258" width="44" customWidth="1"/>
    <col min="259" max="259" width="15.85546875" customWidth="1"/>
    <col min="261" max="261" width="15" customWidth="1"/>
    <col min="262" max="262" width="15.140625" customWidth="1"/>
    <col min="513" max="513" width="27" customWidth="1"/>
    <col min="514" max="514" width="44" customWidth="1"/>
    <col min="515" max="515" width="15.85546875" customWidth="1"/>
    <col min="517" max="517" width="15" customWidth="1"/>
    <col min="518" max="518" width="15.140625" customWidth="1"/>
    <col min="769" max="769" width="27" customWidth="1"/>
    <col min="770" max="770" width="44" customWidth="1"/>
    <col min="771" max="771" width="15.85546875" customWidth="1"/>
    <col min="773" max="773" width="15" customWidth="1"/>
    <col min="774" max="774" width="15.140625" customWidth="1"/>
    <col min="1025" max="1025" width="27" customWidth="1"/>
    <col min="1026" max="1026" width="44" customWidth="1"/>
    <col min="1027" max="1027" width="15.85546875" customWidth="1"/>
    <col min="1029" max="1029" width="15" customWidth="1"/>
    <col min="1030" max="1030" width="15.140625" customWidth="1"/>
    <col min="1281" max="1281" width="27" customWidth="1"/>
    <col min="1282" max="1282" width="44" customWidth="1"/>
    <col min="1283" max="1283" width="15.85546875" customWidth="1"/>
    <col min="1285" max="1285" width="15" customWidth="1"/>
    <col min="1286" max="1286" width="15.140625" customWidth="1"/>
    <col min="1537" max="1537" width="27" customWidth="1"/>
    <col min="1538" max="1538" width="44" customWidth="1"/>
    <col min="1539" max="1539" width="15.85546875" customWidth="1"/>
    <col min="1541" max="1541" width="15" customWidth="1"/>
    <col min="1542" max="1542" width="15.140625" customWidth="1"/>
    <col min="1793" max="1793" width="27" customWidth="1"/>
    <col min="1794" max="1794" width="44" customWidth="1"/>
    <col min="1795" max="1795" width="15.85546875" customWidth="1"/>
    <col min="1797" max="1797" width="15" customWidth="1"/>
    <col min="1798" max="1798" width="15.140625" customWidth="1"/>
    <col min="2049" max="2049" width="27" customWidth="1"/>
    <col min="2050" max="2050" width="44" customWidth="1"/>
    <col min="2051" max="2051" width="15.85546875" customWidth="1"/>
    <col min="2053" max="2053" width="15" customWidth="1"/>
    <col min="2054" max="2054" width="15.140625" customWidth="1"/>
    <col min="2305" max="2305" width="27" customWidth="1"/>
    <col min="2306" max="2306" width="44" customWidth="1"/>
    <col min="2307" max="2307" width="15.85546875" customWidth="1"/>
    <col min="2309" max="2309" width="15" customWidth="1"/>
    <col min="2310" max="2310" width="15.140625" customWidth="1"/>
    <col min="2561" max="2561" width="27" customWidth="1"/>
    <col min="2562" max="2562" width="44" customWidth="1"/>
    <col min="2563" max="2563" width="15.85546875" customWidth="1"/>
    <col min="2565" max="2565" width="15" customWidth="1"/>
    <col min="2566" max="2566" width="15.140625" customWidth="1"/>
    <col min="2817" max="2817" width="27" customWidth="1"/>
    <col min="2818" max="2818" width="44" customWidth="1"/>
    <col min="2819" max="2819" width="15.85546875" customWidth="1"/>
    <col min="2821" max="2821" width="15" customWidth="1"/>
    <col min="2822" max="2822" width="15.140625" customWidth="1"/>
    <col min="3073" max="3073" width="27" customWidth="1"/>
    <col min="3074" max="3074" width="44" customWidth="1"/>
    <col min="3075" max="3075" width="15.85546875" customWidth="1"/>
    <col min="3077" max="3077" width="15" customWidth="1"/>
    <col min="3078" max="3078" width="15.140625" customWidth="1"/>
    <col min="3329" max="3329" width="27" customWidth="1"/>
    <col min="3330" max="3330" width="44" customWidth="1"/>
    <col min="3331" max="3331" width="15.85546875" customWidth="1"/>
    <col min="3333" max="3333" width="15" customWidth="1"/>
    <col min="3334" max="3334" width="15.140625" customWidth="1"/>
    <col min="3585" max="3585" width="27" customWidth="1"/>
    <col min="3586" max="3586" width="44" customWidth="1"/>
    <col min="3587" max="3587" width="15.85546875" customWidth="1"/>
    <col min="3589" max="3589" width="15" customWidth="1"/>
    <col min="3590" max="3590" width="15.140625" customWidth="1"/>
    <col min="3841" max="3841" width="27" customWidth="1"/>
    <col min="3842" max="3842" width="44" customWidth="1"/>
    <col min="3843" max="3843" width="15.85546875" customWidth="1"/>
    <col min="3845" max="3845" width="15" customWidth="1"/>
    <col min="3846" max="3846" width="15.140625" customWidth="1"/>
    <col min="4097" max="4097" width="27" customWidth="1"/>
    <col min="4098" max="4098" width="44" customWidth="1"/>
    <col min="4099" max="4099" width="15.85546875" customWidth="1"/>
    <col min="4101" max="4101" width="15" customWidth="1"/>
    <col min="4102" max="4102" width="15.140625" customWidth="1"/>
    <col min="4353" max="4353" width="27" customWidth="1"/>
    <col min="4354" max="4354" width="44" customWidth="1"/>
    <col min="4355" max="4355" width="15.85546875" customWidth="1"/>
    <col min="4357" max="4357" width="15" customWidth="1"/>
    <col min="4358" max="4358" width="15.140625" customWidth="1"/>
    <col min="4609" max="4609" width="27" customWidth="1"/>
    <col min="4610" max="4610" width="44" customWidth="1"/>
    <col min="4611" max="4611" width="15.85546875" customWidth="1"/>
    <col min="4613" max="4613" width="15" customWidth="1"/>
    <col min="4614" max="4614" width="15.140625" customWidth="1"/>
    <col min="4865" max="4865" width="27" customWidth="1"/>
    <col min="4866" max="4866" width="44" customWidth="1"/>
    <col min="4867" max="4867" width="15.85546875" customWidth="1"/>
    <col min="4869" max="4869" width="15" customWidth="1"/>
    <col min="4870" max="4870" width="15.140625" customWidth="1"/>
    <col min="5121" max="5121" width="27" customWidth="1"/>
    <col min="5122" max="5122" width="44" customWidth="1"/>
    <col min="5123" max="5123" width="15.85546875" customWidth="1"/>
    <col min="5125" max="5125" width="15" customWidth="1"/>
    <col min="5126" max="5126" width="15.140625" customWidth="1"/>
    <col min="5377" max="5377" width="27" customWidth="1"/>
    <col min="5378" max="5378" width="44" customWidth="1"/>
    <col min="5379" max="5379" width="15.85546875" customWidth="1"/>
    <col min="5381" max="5381" width="15" customWidth="1"/>
    <col min="5382" max="5382" width="15.140625" customWidth="1"/>
    <col min="5633" max="5633" width="27" customWidth="1"/>
    <col min="5634" max="5634" width="44" customWidth="1"/>
    <col min="5635" max="5635" width="15.85546875" customWidth="1"/>
    <col min="5637" max="5637" width="15" customWidth="1"/>
    <col min="5638" max="5638" width="15.140625" customWidth="1"/>
    <col min="5889" max="5889" width="27" customWidth="1"/>
    <col min="5890" max="5890" width="44" customWidth="1"/>
    <col min="5891" max="5891" width="15.85546875" customWidth="1"/>
    <col min="5893" max="5893" width="15" customWidth="1"/>
    <col min="5894" max="5894" width="15.140625" customWidth="1"/>
    <col min="6145" max="6145" width="27" customWidth="1"/>
    <col min="6146" max="6146" width="44" customWidth="1"/>
    <col min="6147" max="6147" width="15.85546875" customWidth="1"/>
    <col min="6149" max="6149" width="15" customWidth="1"/>
    <col min="6150" max="6150" width="15.140625" customWidth="1"/>
    <col min="6401" max="6401" width="27" customWidth="1"/>
    <col min="6402" max="6402" width="44" customWidth="1"/>
    <col min="6403" max="6403" width="15.85546875" customWidth="1"/>
    <col min="6405" max="6405" width="15" customWidth="1"/>
    <col min="6406" max="6406" width="15.140625" customWidth="1"/>
    <col min="6657" max="6657" width="27" customWidth="1"/>
    <col min="6658" max="6658" width="44" customWidth="1"/>
    <col min="6659" max="6659" width="15.85546875" customWidth="1"/>
    <col min="6661" max="6661" width="15" customWidth="1"/>
    <col min="6662" max="6662" width="15.140625" customWidth="1"/>
    <col min="6913" max="6913" width="27" customWidth="1"/>
    <col min="6914" max="6914" width="44" customWidth="1"/>
    <col min="6915" max="6915" width="15.85546875" customWidth="1"/>
    <col min="6917" max="6917" width="15" customWidth="1"/>
    <col min="6918" max="6918" width="15.140625" customWidth="1"/>
    <col min="7169" max="7169" width="27" customWidth="1"/>
    <col min="7170" max="7170" width="44" customWidth="1"/>
    <col min="7171" max="7171" width="15.85546875" customWidth="1"/>
    <col min="7173" max="7173" width="15" customWidth="1"/>
    <col min="7174" max="7174" width="15.140625" customWidth="1"/>
    <col min="7425" max="7425" width="27" customWidth="1"/>
    <col min="7426" max="7426" width="44" customWidth="1"/>
    <col min="7427" max="7427" width="15.85546875" customWidth="1"/>
    <col min="7429" max="7429" width="15" customWidth="1"/>
    <col min="7430" max="7430" width="15.140625" customWidth="1"/>
    <col min="7681" max="7681" width="27" customWidth="1"/>
    <col min="7682" max="7682" width="44" customWidth="1"/>
    <col min="7683" max="7683" width="15.85546875" customWidth="1"/>
    <col min="7685" max="7685" width="15" customWidth="1"/>
    <col min="7686" max="7686" width="15.140625" customWidth="1"/>
    <col min="7937" max="7937" width="27" customWidth="1"/>
    <col min="7938" max="7938" width="44" customWidth="1"/>
    <col min="7939" max="7939" width="15.85546875" customWidth="1"/>
    <col min="7941" max="7941" width="15" customWidth="1"/>
    <col min="7942" max="7942" width="15.140625" customWidth="1"/>
    <col min="8193" max="8193" width="27" customWidth="1"/>
    <col min="8194" max="8194" width="44" customWidth="1"/>
    <col min="8195" max="8195" width="15.85546875" customWidth="1"/>
    <col min="8197" max="8197" width="15" customWidth="1"/>
    <col min="8198" max="8198" width="15.140625" customWidth="1"/>
    <col min="8449" max="8449" width="27" customWidth="1"/>
    <col min="8450" max="8450" width="44" customWidth="1"/>
    <col min="8451" max="8451" width="15.85546875" customWidth="1"/>
    <col min="8453" max="8453" width="15" customWidth="1"/>
    <col min="8454" max="8454" width="15.140625" customWidth="1"/>
    <col min="8705" max="8705" width="27" customWidth="1"/>
    <col min="8706" max="8706" width="44" customWidth="1"/>
    <col min="8707" max="8707" width="15.85546875" customWidth="1"/>
    <col min="8709" max="8709" width="15" customWidth="1"/>
    <col min="8710" max="8710" width="15.140625" customWidth="1"/>
    <col min="8961" max="8961" width="27" customWidth="1"/>
    <col min="8962" max="8962" width="44" customWidth="1"/>
    <col min="8963" max="8963" width="15.85546875" customWidth="1"/>
    <col min="8965" max="8965" width="15" customWidth="1"/>
    <col min="8966" max="8966" width="15.140625" customWidth="1"/>
    <col min="9217" max="9217" width="27" customWidth="1"/>
    <col min="9218" max="9218" width="44" customWidth="1"/>
    <col min="9219" max="9219" width="15.85546875" customWidth="1"/>
    <col min="9221" max="9221" width="15" customWidth="1"/>
    <col min="9222" max="9222" width="15.140625" customWidth="1"/>
    <col min="9473" max="9473" width="27" customWidth="1"/>
    <col min="9474" max="9474" width="44" customWidth="1"/>
    <col min="9475" max="9475" width="15.85546875" customWidth="1"/>
    <col min="9477" max="9477" width="15" customWidth="1"/>
    <col min="9478" max="9478" width="15.140625" customWidth="1"/>
    <col min="9729" max="9729" width="27" customWidth="1"/>
    <col min="9730" max="9730" width="44" customWidth="1"/>
    <col min="9731" max="9731" width="15.85546875" customWidth="1"/>
    <col min="9733" max="9733" width="15" customWidth="1"/>
    <col min="9734" max="9734" width="15.140625" customWidth="1"/>
    <col min="9985" max="9985" width="27" customWidth="1"/>
    <col min="9986" max="9986" width="44" customWidth="1"/>
    <col min="9987" max="9987" width="15.85546875" customWidth="1"/>
    <col min="9989" max="9989" width="15" customWidth="1"/>
    <col min="9990" max="9990" width="15.140625" customWidth="1"/>
    <col min="10241" max="10241" width="27" customWidth="1"/>
    <col min="10242" max="10242" width="44" customWidth="1"/>
    <col min="10243" max="10243" width="15.85546875" customWidth="1"/>
    <col min="10245" max="10245" width="15" customWidth="1"/>
    <col min="10246" max="10246" width="15.140625" customWidth="1"/>
    <col min="10497" max="10497" width="27" customWidth="1"/>
    <col min="10498" max="10498" width="44" customWidth="1"/>
    <col min="10499" max="10499" width="15.85546875" customWidth="1"/>
    <col min="10501" max="10501" width="15" customWidth="1"/>
    <col min="10502" max="10502" width="15.140625" customWidth="1"/>
    <col min="10753" max="10753" width="27" customWidth="1"/>
    <col min="10754" max="10754" width="44" customWidth="1"/>
    <col min="10755" max="10755" width="15.85546875" customWidth="1"/>
    <col min="10757" max="10757" width="15" customWidth="1"/>
    <col min="10758" max="10758" width="15.140625" customWidth="1"/>
    <col min="11009" max="11009" width="27" customWidth="1"/>
    <col min="11010" max="11010" width="44" customWidth="1"/>
    <col min="11011" max="11011" width="15.85546875" customWidth="1"/>
    <col min="11013" max="11013" width="15" customWidth="1"/>
    <col min="11014" max="11014" width="15.140625" customWidth="1"/>
    <col min="11265" max="11265" width="27" customWidth="1"/>
    <col min="11266" max="11266" width="44" customWidth="1"/>
    <col min="11267" max="11267" width="15.85546875" customWidth="1"/>
    <col min="11269" max="11269" width="15" customWidth="1"/>
    <col min="11270" max="11270" width="15.140625" customWidth="1"/>
    <col min="11521" max="11521" width="27" customWidth="1"/>
    <col min="11522" max="11522" width="44" customWidth="1"/>
    <col min="11523" max="11523" width="15.85546875" customWidth="1"/>
    <col min="11525" max="11525" width="15" customWidth="1"/>
    <col min="11526" max="11526" width="15.140625" customWidth="1"/>
    <col min="11777" max="11777" width="27" customWidth="1"/>
    <col min="11778" max="11778" width="44" customWidth="1"/>
    <col min="11779" max="11779" width="15.85546875" customWidth="1"/>
    <col min="11781" max="11781" width="15" customWidth="1"/>
    <col min="11782" max="11782" width="15.140625" customWidth="1"/>
    <col min="12033" max="12033" width="27" customWidth="1"/>
    <col min="12034" max="12034" width="44" customWidth="1"/>
    <col min="12035" max="12035" width="15.85546875" customWidth="1"/>
    <col min="12037" max="12037" width="15" customWidth="1"/>
    <col min="12038" max="12038" width="15.140625" customWidth="1"/>
    <col min="12289" max="12289" width="27" customWidth="1"/>
    <col min="12290" max="12290" width="44" customWidth="1"/>
    <col min="12291" max="12291" width="15.85546875" customWidth="1"/>
    <col min="12293" max="12293" width="15" customWidth="1"/>
    <col min="12294" max="12294" width="15.140625" customWidth="1"/>
    <col min="12545" max="12545" width="27" customWidth="1"/>
    <col min="12546" max="12546" width="44" customWidth="1"/>
    <col min="12547" max="12547" width="15.85546875" customWidth="1"/>
    <col min="12549" max="12549" width="15" customWidth="1"/>
    <col min="12550" max="12550" width="15.140625" customWidth="1"/>
    <col min="12801" max="12801" width="27" customWidth="1"/>
    <col min="12802" max="12802" width="44" customWidth="1"/>
    <col min="12803" max="12803" width="15.85546875" customWidth="1"/>
    <col min="12805" max="12805" width="15" customWidth="1"/>
    <col min="12806" max="12806" width="15.140625" customWidth="1"/>
    <col min="13057" max="13057" width="27" customWidth="1"/>
    <col min="13058" max="13058" width="44" customWidth="1"/>
    <col min="13059" max="13059" width="15.85546875" customWidth="1"/>
    <col min="13061" max="13061" width="15" customWidth="1"/>
    <col min="13062" max="13062" width="15.140625" customWidth="1"/>
    <col min="13313" max="13313" width="27" customWidth="1"/>
    <col min="13314" max="13314" width="44" customWidth="1"/>
    <col min="13315" max="13315" width="15.85546875" customWidth="1"/>
    <col min="13317" max="13317" width="15" customWidth="1"/>
    <col min="13318" max="13318" width="15.140625" customWidth="1"/>
    <col min="13569" max="13569" width="27" customWidth="1"/>
    <col min="13570" max="13570" width="44" customWidth="1"/>
    <col min="13571" max="13571" width="15.85546875" customWidth="1"/>
    <col min="13573" max="13573" width="15" customWidth="1"/>
    <col min="13574" max="13574" width="15.140625" customWidth="1"/>
    <col min="13825" max="13825" width="27" customWidth="1"/>
    <col min="13826" max="13826" width="44" customWidth="1"/>
    <col min="13827" max="13827" width="15.85546875" customWidth="1"/>
    <col min="13829" max="13829" width="15" customWidth="1"/>
    <col min="13830" max="13830" width="15.140625" customWidth="1"/>
    <col min="14081" max="14081" width="27" customWidth="1"/>
    <col min="14082" max="14082" width="44" customWidth="1"/>
    <col min="14083" max="14083" width="15.85546875" customWidth="1"/>
    <col min="14085" max="14085" width="15" customWidth="1"/>
    <col min="14086" max="14086" width="15.140625" customWidth="1"/>
    <col min="14337" max="14337" width="27" customWidth="1"/>
    <col min="14338" max="14338" width="44" customWidth="1"/>
    <col min="14339" max="14339" width="15.85546875" customWidth="1"/>
    <col min="14341" max="14341" width="15" customWidth="1"/>
    <col min="14342" max="14342" width="15.140625" customWidth="1"/>
    <col min="14593" max="14593" width="27" customWidth="1"/>
    <col min="14594" max="14594" width="44" customWidth="1"/>
    <col min="14595" max="14595" width="15.85546875" customWidth="1"/>
    <col min="14597" max="14597" width="15" customWidth="1"/>
    <col min="14598" max="14598" width="15.140625" customWidth="1"/>
    <col min="14849" max="14849" width="27" customWidth="1"/>
    <col min="14850" max="14850" width="44" customWidth="1"/>
    <col min="14851" max="14851" width="15.85546875" customWidth="1"/>
    <col min="14853" max="14853" width="15" customWidth="1"/>
    <col min="14854" max="14854" width="15.140625" customWidth="1"/>
    <col min="15105" max="15105" width="27" customWidth="1"/>
    <col min="15106" max="15106" width="44" customWidth="1"/>
    <col min="15107" max="15107" width="15.85546875" customWidth="1"/>
    <col min="15109" max="15109" width="15" customWidth="1"/>
    <col min="15110" max="15110" width="15.140625" customWidth="1"/>
    <col min="15361" max="15361" width="27" customWidth="1"/>
    <col min="15362" max="15362" width="44" customWidth="1"/>
    <col min="15363" max="15363" width="15.85546875" customWidth="1"/>
    <col min="15365" max="15365" width="15" customWidth="1"/>
    <col min="15366" max="15366" width="15.140625" customWidth="1"/>
    <col min="15617" max="15617" width="27" customWidth="1"/>
    <col min="15618" max="15618" width="44" customWidth="1"/>
    <col min="15619" max="15619" width="15.85546875" customWidth="1"/>
    <col min="15621" max="15621" width="15" customWidth="1"/>
    <col min="15622" max="15622" width="15.140625" customWidth="1"/>
    <col min="15873" max="15873" width="27" customWidth="1"/>
    <col min="15874" max="15874" width="44" customWidth="1"/>
    <col min="15875" max="15875" width="15.85546875" customWidth="1"/>
    <col min="15877" max="15877" width="15" customWidth="1"/>
    <col min="15878" max="15878" width="15.140625" customWidth="1"/>
    <col min="16129" max="16129" width="27" customWidth="1"/>
    <col min="16130" max="16130" width="44" customWidth="1"/>
    <col min="16131" max="16131" width="15.85546875" customWidth="1"/>
    <col min="16133" max="16133" width="15" customWidth="1"/>
    <col min="16134" max="16134" width="15.140625" customWidth="1"/>
  </cols>
  <sheetData>
    <row r="1" spans="1:4" ht="15.75" x14ac:dyDescent="0.25">
      <c r="A1" s="171"/>
      <c r="B1" s="214" t="s">
        <v>176</v>
      </c>
      <c r="C1" s="217"/>
      <c r="D1" s="217"/>
    </row>
    <row r="2" spans="1:4" ht="15.75" x14ac:dyDescent="0.25">
      <c r="A2" s="170"/>
      <c r="B2" s="214" t="s">
        <v>22</v>
      </c>
      <c r="C2" s="217"/>
      <c r="D2" s="217"/>
    </row>
    <row r="3" spans="1:4" ht="15.75" x14ac:dyDescent="0.25">
      <c r="A3" s="170"/>
      <c r="B3" s="214" t="s">
        <v>21</v>
      </c>
      <c r="C3" s="217"/>
      <c r="D3" s="217"/>
    </row>
    <row r="4" spans="1:4" ht="15.75" x14ac:dyDescent="0.25">
      <c r="A4" s="170"/>
      <c r="B4" s="214" t="s">
        <v>20</v>
      </c>
      <c r="C4" s="217"/>
      <c r="D4" s="217"/>
    </row>
    <row r="5" spans="1:4" ht="15.75" x14ac:dyDescent="0.25">
      <c r="A5" s="170"/>
      <c r="B5" s="214" t="s">
        <v>19</v>
      </c>
      <c r="C5" s="217"/>
      <c r="D5" s="217"/>
    </row>
    <row r="6" spans="1:4" ht="15.75" x14ac:dyDescent="0.25">
      <c r="A6" s="170"/>
      <c r="B6" s="214" t="s">
        <v>18</v>
      </c>
      <c r="C6" s="217"/>
      <c r="D6" s="217"/>
    </row>
    <row r="7" spans="1:4" ht="15.75" x14ac:dyDescent="0.25">
      <c r="A7" s="170"/>
      <c r="B7" s="3"/>
      <c r="C7" s="169"/>
      <c r="D7" s="4" t="s">
        <v>232</v>
      </c>
    </row>
    <row r="8" spans="1:4" ht="15.75" x14ac:dyDescent="0.25">
      <c r="A8" s="170"/>
      <c r="B8" s="3"/>
      <c r="C8" s="169"/>
      <c r="D8" s="21" t="s">
        <v>230</v>
      </c>
    </row>
    <row r="9" spans="1:4" ht="15.75" x14ac:dyDescent="0.25">
      <c r="A9" s="170"/>
      <c r="B9" s="3"/>
      <c r="C9" s="169"/>
      <c r="D9" s="21" t="s">
        <v>231</v>
      </c>
    </row>
    <row r="10" spans="1:4" ht="15.75" x14ac:dyDescent="0.25">
      <c r="A10" s="170"/>
      <c r="B10" s="3"/>
      <c r="C10" s="214"/>
      <c r="D10" s="214"/>
    </row>
    <row r="11" spans="1:4" x14ac:dyDescent="0.25">
      <c r="A11" s="170"/>
      <c r="B11" s="170"/>
      <c r="C11" s="170"/>
      <c r="D11" s="170"/>
    </row>
    <row r="12" spans="1:4" x14ac:dyDescent="0.25">
      <c r="A12" s="170"/>
      <c r="B12" s="170"/>
      <c r="C12" s="170"/>
      <c r="D12" s="170"/>
    </row>
    <row r="13" spans="1:4" x14ac:dyDescent="0.25">
      <c r="A13" s="170"/>
      <c r="B13" s="170"/>
      <c r="C13" s="170"/>
      <c r="D13" s="170"/>
    </row>
    <row r="14" spans="1:4" ht="15.75" x14ac:dyDescent="0.25">
      <c r="A14" s="210" t="s">
        <v>68</v>
      </c>
      <c r="B14" s="210"/>
      <c r="C14" s="210"/>
      <c r="D14" s="210"/>
    </row>
    <row r="15" spans="1:4" ht="15.75" x14ac:dyDescent="0.25">
      <c r="A15" s="210" t="s">
        <v>224</v>
      </c>
      <c r="B15" s="210"/>
      <c r="C15" s="210"/>
      <c r="D15" s="210"/>
    </row>
    <row r="16" spans="1:4" ht="15.75" x14ac:dyDescent="0.25">
      <c r="A16" s="168"/>
      <c r="B16" s="3"/>
      <c r="C16" s="3"/>
    </row>
    <row r="17" spans="1:8" ht="15.75" x14ac:dyDescent="0.25">
      <c r="A17" s="222" t="s">
        <v>166</v>
      </c>
      <c r="B17" s="225" t="s">
        <v>158</v>
      </c>
      <c r="C17" s="230" t="s">
        <v>169</v>
      </c>
      <c r="D17" s="231"/>
    </row>
    <row r="18" spans="1:8" ht="15.75" x14ac:dyDescent="0.25">
      <c r="A18" s="228"/>
      <c r="B18" s="229"/>
      <c r="C18" s="232" t="s">
        <v>171</v>
      </c>
      <c r="D18" s="233"/>
    </row>
    <row r="19" spans="1:8" ht="15.75" x14ac:dyDescent="0.25">
      <c r="A19" s="223"/>
      <c r="B19" s="226"/>
      <c r="C19" s="22" t="s">
        <v>213</v>
      </c>
      <c r="D19" s="22" t="s">
        <v>225</v>
      </c>
    </row>
    <row r="20" spans="1:8" ht="15.75" x14ac:dyDescent="0.25">
      <c r="A20" s="25">
        <v>1</v>
      </c>
      <c r="B20" s="25">
        <v>2</v>
      </c>
      <c r="C20" s="25">
        <v>3</v>
      </c>
      <c r="D20" s="28">
        <v>4</v>
      </c>
    </row>
    <row r="21" spans="1:8" ht="15.75" x14ac:dyDescent="0.25">
      <c r="A21" s="52" t="s">
        <v>69</v>
      </c>
      <c r="B21" s="52" t="s">
        <v>68</v>
      </c>
      <c r="C21" s="33">
        <f>C22+C53+C49</f>
        <v>72403.899999999994</v>
      </c>
      <c r="D21" s="33">
        <f>D22+D53+D49</f>
        <v>28459.63</v>
      </c>
    </row>
    <row r="22" spans="1:8" ht="47.25" x14ac:dyDescent="0.25">
      <c r="A22" s="52" t="s">
        <v>67</v>
      </c>
      <c r="B22" s="57" t="s">
        <v>66</v>
      </c>
      <c r="C22" s="33">
        <f>C23+C26+C37+C42</f>
        <v>72403.899999999994</v>
      </c>
      <c r="D22" s="33">
        <f>D23+D26+D37+D42</f>
        <v>28459.63</v>
      </c>
      <c r="F22" s="26"/>
    </row>
    <row r="23" spans="1:8" s="29" customFormat="1" ht="31.5" x14ac:dyDescent="0.25">
      <c r="A23" s="53" t="s">
        <v>65</v>
      </c>
      <c r="B23" s="58" t="s">
        <v>64</v>
      </c>
      <c r="C23" s="33">
        <f>C24</f>
        <v>23447.5</v>
      </c>
      <c r="D23" s="33">
        <f>D24</f>
        <v>24353.9</v>
      </c>
    </row>
    <row r="24" spans="1:8" ht="78.75" customHeight="1" x14ac:dyDescent="0.25">
      <c r="A24" s="54" t="s">
        <v>212</v>
      </c>
      <c r="B24" s="59" t="s">
        <v>211</v>
      </c>
      <c r="C24" s="40">
        <f>C25</f>
        <v>23447.5</v>
      </c>
      <c r="D24" s="40">
        <f>D25</f>
        <v>24353.9</v>
      </c>
      <c r="H24" t="s">
        <v>223</v>
      </c>
    </row>
    <row r="25" spans="1:8" s="29" customFormat="1" ht="56.25" customHeight="1" x14ac:dyDescent="0.25">
      <c r="A25" s="55" t="s">
        <v>210</v>
      </c>
      <c r="B25" s="60" t="s">
        <v>209</v>
      </c>
      <c r="C25" s="32">
        <f>15935.1+7512.4</f>
        <v>23447.5</v>
      </c>
      <c r="D25" s="32">
        <f>16541+7812.9</f>
        <v>24353.9</v>
      </c>
    </row>
    <row r="26" spans="1:8" s="29" customFormat="1" ht="56.25" customHeight="1" x14ac:dyDescent="0.25">
      <c r="A26" s="53" t="s">
        <v>63</v>
      </c>
      <c r="B26" s="58" t="s">
        <v>62</v>
      </c>
      <c r="C26" s="40">
        <f>C27+C29+C35+C33+C31</f>
        <v>44865.56</v>
      </c>
      <c r="D26" s="40">
        <f>D27+D29+D35+D33+D31</f>
        <v>0</v>
      </c>
    </row>
    <row r="27" spans="1:8" s="29" customFormat="1" ht="56.25" hidden="1" customHeight="1" x14ac:dyDescent="0.25">
      <c r="A27" s="198" t="s">
        <v>188</v>
      </c>
      <c r="B27" s="199" t="s">
        <v>187</v>
      </c>
      <c r="C27" s="48">
        <f>C28</f>
        <v>0</v>
      </c>
      <c r="D27" s="48">
        <f>D28</f>
        <v>0</v>
      </c>
    </row>
    <row r="28" spans="1:8" s="29" customFormat="1" ht="56.25" hidden="1" customHeight="1" x14ac:dyDescent="0.25">
      <c r="A28" s="200" t="s">
        <v>185</v>
      </c>
      <c r="B28" s="201" t="s">
        <v>186</v>
      </c>
      <c r="C28" s="47"/>
      <c r="D28" s="47"/>
    </row>
    <row r="29" spans="1:8" s="29" customFormat="1" ht="56.25" hidden="1" customHeight="1" x14ac:dyDescent="0.25">
      <c r="A29" s="198" t="s">
        <v>61</v>
      </c>
      <c r="B29" s="202" t="s">
        <v>60</v>
      </c>
      <c r="C29" s="48">
        <f>C30</f>
        <v>0</v>
      </c>
      <c r="D29" s="48">
        <f>D30</f>
        <v>0</v>
      </c>
    </row>
    <row r="30" spans="1:8" s="29" customFormat="1" ht="56.25" hidden="1" customHeight="1" x14ac:dyDescent="0.25">
      <c r="A30" s="203" t="s">
        <v>59</v>
      </c>
      <c r="B30" s="204" t="s">
        <v>58</v>
      </c>
      <c r="C30" s="47"/>
      <c r="D30" s="47"/>
    </row>
    <row r="31" spans="1:8" s="29" customFormat="1" ht="56.25" hidden="1" customHeight="1" x14ac:dyDescent="0.25">
      <c r="A31" s="205" t="s">
        <v>190</v>
      </c>
      <c r="B31" s="199" t="s">
        <v>182</v>
      </c>
      <c r="C31" s="48">
        <f>C32</f>
        <v>0</v>
      </c>
      <c r="D31" s="48">
        <f>D32</f>
        <v>0</v>
      </c>
    </row>
    <row r="32" spans="1:8" s="29" customFormat="1" ht="56.25" hidden="1" customHeight="1" x14ac:dyDescent="0.25">
      <c r="A32" s="206" t="s">
        <v>189</v>
      </c>
      <c r="B32" s="207" t="s">
        <v>182</v>
      </c>
      <c r="C32" s="47"/>
      <c r="D32" s="47"/>
    </row>
    <row r="33" spans="1:5" s="29" customFormat="1" ht="163.5" customHeight="1" x14ac:dyDescent="0.25">
      <c r="A33" s="166" t="s">
        <v>192</v>
      </c>
      <c r="B33" s="72" t="s">
        <v>183</v>
      </c>
      <c r="C33" s="35">
        <f>C34</f>
        <v>39431.56</v>
      </c>
      <c r="D33" s="35">
        <f>D34</f>
        <v>0</v>
      </c>
    </row>
    <row r="34" spans="1:5" s="29" customFormat="1" ht="147" customHeight="1" x14ac:dyDescent="0.25">
      <c r="A34" s="157" t="s">
        <v>191</v>
      </c>
      <c r="B34" s="182" t="s">
        <v>183</v>
      </c>
      <c r="C34" s="85">
        <v>39431.56</v>
      </c>
      <c r="D34" s="85">
        <v>0</v>
      </c>
    </row>
    <row r="35" spans="1:5" s="29" customFormat="1" ht="28.5" customHeight="1" x14ac:dyDescent="0.25">
      <c r="A35" s="53" t="s">
        <v>57</v>
      </c>
      <c r="B35" s="59" t="s">
        <v>56</v>
      </c>
      <c r="C35" s="40">
        <f>C36</f>
        <v>5434</v>
      </c>
      <c r="D35" s="40">
        <f>D36</f>
        <v>0</v>
      </c>
    </row>
    <row r="36" spans="1:5" s="29" customFormat="1" ht="65.25" customHeight="1" x14ac:dyDescent="0.25">
      <c r="A36" s="73" t="s">
        <v>55</v>
      </c>
      <c r="B36" s="183" t="s">
        <v>184</v>
      </c>
      <c r="C36" s="32">
        <v>5434</v>
      </c>
      <c r="D36" s="32">
        <v>0</v>
      </c>
    </row>
    <row r="37" spans="1:5" s="114" customFormat="1" ht="56.25" customHeight="1" x14ac:dyDescent="0.25">
      <c r="A37" s="53" t="s">
        <v>54</v>
      </c>
      <c r="B37" s="69" t="s">
        <v>53</v>
      </c>
      <c r="C37" s="33">
        <f>C38+C40</f>
        <v>303.12</v>
      </c>
      <c r="D37" s="33">
        <f>D38+D40</f>
        <v>313.41999999999996</v>
      </c>
    </row>
    <row r="38" spans="1:5" ht="66" customHeight="1" x14ac:dyDescent="0.25">
      <c r="A38" s="53" t="s">
        <v>52</v>
      </c>
      <c r="B38" s="69" t="s">
        <v>51</v>
      </c>
      <c r="C38" s="33">
        <f>C39</f>
        <v>3.52</v>
      </c>
      <c r="D38" s="33">
        <f>D39</f>
        <v>3.52</v>
      </c>
    </row>
    <row r="39" spans="1:5" ht="66.75" customHeight="1" x14ac:dyDescent="0.25">
      <c r="A39" s="73" t="s">
        <v>50</v>
      </c>
      <c r="B39" s="108" t="s">
        <v>49</v>
      </c>
      <c r="C39" s="34">
        <v>3.52</v>
      </c>
      <c r="D39" s="34">
        <v>3.52</v>
      </c>
    </row>
    <row r="40" spans="1:5" ht="71.25" customHeight="1" x14ac:dyDescent="0.25">
      <c r="A40" s="52" t="s">
        <v>48</v>
      </c>
      <c r="B40" s="69" t="s">
        <v>254</v>
      </c>
      <c r="C40" s="33">
        <f>C41</f>
        <v>299.60000000000002</v>
      </c>
      <c r="D40" s="33">
        <f>D41</f>
        <v>309.89999999999998</v>
      </c>
    </row>
    <row r="41" spans="1:5" ht="89.25" customHeight="1" x14ac:dyDescent="0.25">
      <c r="A41" s="56" t="s">
        <v>47</v>
      </c>
      <c r="B41" s="15" t="s">
        <v>249</v>
      </c>
      <c r="C41" s="34">
        <v>299.60000000000002</v>
      </c>
      <c r="D41" s="34">
        <v>309.89999999999998</v>
      </c>
    </row>
    <row r="42" spans="1:5" ht="15.75" x14ac:dyDescent="0.25">
      <c r="A42" s="53" t="s">
        <v>46</v>
      </c>
      <c r="B42" s="57" t="s">
        <v>172</v>
      </c>
      <c r="C42" s="33">
        <f>C43+C45</f>
        <v>3787.7200000000003</v>
      </c>
      <c r="D42" s="33">
        <f>D43+D45</f>
        <v>3792.31</v>
      </c>
    </row>
    <row r="43" spans="1:5" ht="110.25" x14ac:dyDescent="0.25">
      <c r="A43" s="65" t="s">
        <v>228</v>
      </c>
      <c r="B43" s="49" t="s">
        <v>226</v>
      </c>
      <c r="C43" s="33">
        <f>C44</f>
        <v>114.82</v>
      </c>
      <c r="D43" s="33">
        <f>D44</f>
        <v>119.41</v>
      </c>
    </row>
    <row r="44" spans="1:5" ht="82.5" customHeight="1" x14ac:dyDescent="0.25">
      <c r="A44" s="66" t="s">
        <v>229</v>
      </c>
      <c r="B44" s="50" t="s">
        <v>227</v>
      </c>
      <c r="C44" s="32">
        <v>114.82</v>
      </c>
      <c r="D44" s="32">
        <v>119.41</v>
      </c>
    </row>
    <row r="45" spans="1:5" ht="31.5" x14ac:dyDescent="0.25">
      <c r="A45" s="52" t="s">
        <v>44</v>
      </c>
      <c r="B45" s="57" t="s">
        <v>43</v>
      </c>
      <c r="C45" s="33">
        <f>C46</f>
        <v>3672.9</v>
      </c>
      <c r="D45" s="33">
        <f>D46</f>
        <v>3672.9</v>
      </c>
    </row>
    <row r="46" spans="1:5" ht="47.25" x14ac:dyDescent="0.25">
      <c r="A46" s="52" t="s">
        <v>42</v>
      </c>
      <c r="B46" s="57" t="s">
        <v>41</v>
      </c>
      <c r="C46" s="33">
        <f>C47+C48</f>
        <v>3672.9</v>
      </c>
      <c r="D46" s="33">
        <f>D47+D48</f>
        <v>3672.9</v>
      </c>
    </row>
    <row r="47" spans="1:5" ht="78.75" x14ac:dyDescent="0.25">
      <c r="A47" s="56" t="s">
        <v>173</v>
      </c>
      <c r="B47" s="62" t="s">
        <v>174</v>
      </c>
      <c r="C47" s="34">
        <v>3672.9</v>
      </c>
      <c r="D47" s="34">
        <v>3672.9</v>
      </c>
    </row>
    <row r="48" spans="1:5" ht="146.25" hidden="1" customHeight="1" x14ac:dyDescent="0.25">
      <c r="A48" s="30" t="s">
        <v>175</v>
      </c>
      <c r="B48" s="118" t="s">
        <v>255</v>
      </c>
      <c r="C48" s="39"/>
      <c r="D48" s="39"/>
      <c r="E48" s="27"/>
    </row>
    <row r="49" spans="1:4" ht="78.75" hidden="1" x14ac:dyDescent="0.25">
      <c r="A49" s="14" t="s">
        <v>40</v>
      </c>
      <c r="B49" s="13" t="s">
        <v>39</v>
      </c>
      <c r="C49" s="12">
        <f t="shared" ref="C49:D51" si="0">C50</f>
        <v>0</v>
      </c>
      <c r="D49" s="12">
        <f t="shared" si="0"/>
        <v>0</v>
      </c>
    </row>
    <row r="50" spans="1:4" ht="141.75" hidden="1" x14ac:dyDescent="0.25">
      <c r="A50" s="14" t="s">
        <v>38</v>
      </c>
      <c r="B50" s="17" t="s">
        <v>37</v>
      </c>
      <c r="C50" s="12">
        <f t="shared" si="0"/>
        <v>0</v>
      </c>
      <c r="D50" s="12">
        <f t="shared" si="0"/>
        <v>0</v>
      </c>
    </row>
    <row r="51" spans="1:4" ht="126" hidden="1" x14ac:dyDescent="0.25">
      <c r="A51" s="16" t="s">
        <v>36</v>
      </c>
      <c r="B51" s="13" t="s">
        <v>35</v>
      </c>
      <c r="C51" s="12">
        <f t="shared" si="0"/>
        <v>0</v>
      </c>
      <c r="D51" s="12">
        <f t="shared" si="0"/>
        <v>0</v>
      </c>
    </row>
    <row r="52" spans="1:4" ht="78.75" hidden="1" x14ac:dyDescent="0.25">
      <c r="A52" s="11" t="s">
        <v>34</v>
      </c>
      <c r="B52" s="15" t="s">
        <v>33</v>
      </c>
      <c r="C52" s="9"/>
      <c r="D52" s="9"/>
    </row>
    <row r="53" spans="1:4" ht="63" hidden="1" x14ac:dyDescent="0.25">
      <c r="A53" s="14" t="s">
        <v>32</v>
      </c>
      <c r="B53" s="13" t="s">
        <v>31</v>
      </c>
      <c r="C53" s="12">
        <f>C54</f>
        <v>0</v>
      </c>
      <c r="D53" s="12">
        <f>D54</f>
        <v>0</v>
      </c>
    </row>
    <row r="54" spans="1:4" ht="69" hidden="1" customHeight="1" x14ac:dyDescent="0.25">
      <c r="A54" s="14" t="s">
        <v>30</v>
      </c>
      <c r="B54" s="13" t="s">
        <v>29</v>
      </c>
      <c r="C54" s="12">
        <f>C55</f>
        <v>0</v>
      </c>
      <c r="D54" s="12">
        <f>D55</f>
        <v>0</v>
      </c>
    </row>
    <row r="55" spans="1:4" ht="78.75" hidden="1" x14ac:dyDescent="0.25">
      <c r="A55" s="11" t="s">
        <v>28</v>
      </c>
      <c r="B55" s="10" t="s">
        <v>27</v>
      </c>
      <c r="C55" s="9"/>
      <c r="D55" s="9"/>
    </row>
    <row r="56" spans="1:4" x14ac:dyDescent="0.25">
      <c r="C56" s="41"/>
      <c r="D56" s="41"/>
    </row>
    <row r="57" spans="1:4" x14ac:dyDescent="0.25">
      <c r="C57" s="41"/>
      <c r="D57" s="41"/>
    </row>
  </sheetData>
  <mergeCells count="13">
    <mergeCell ref="C10:D10"/>
    <mergeCell ref="A14:D14"/>
    <mergeCell ref="A15:D15"/>
    <mergeCell ref="A17:A19"/>
    <mergeCell ref="B17:B19"/>
    <mergeCell ref="C17:D17"/>
    <mergeCell ref="C18:D18"/>
    <mergeCell ref="B6:D6"/>
    <mergeCell ref="B1:D1"/>
    <mergeCell ref="B2:D2"/>
    <mergeCell ref="B3:D3"/>
    <mergeCell ref="B4:D4"/>
    <mergeCell ref="B5:D5"/>
  </mergeCells>
  <printOptions horizontalCentered="1"/>
  <pageMargins left="0.70866141732283472" right="0.39370078740157483" top="0.55118110236220474" bottom="0.55118110236220474" header="0" footer="0"/>
  <pageSetup paperSize="9" scale="90"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zoomScale="90" zoomScaleNormal="90" zoomScaleSheetLayoutView="100" workbookViewId="0">
      <selection activeCell="H8" sqref="H8"/>
    </sheetView>
  </sheetViews>
  <sheetFormatPr defaultRowHeight="15.75" x14ac:dyDescent="0.25"/>
  <cols>
    <col min="1" max="1" width="5.85546875" style="97" customWidth="1"/>
    <col min="2" max="2" width="33.85546875" style="86" customWidth="1"/>
    <col min="3" max="3" width="25.7109375" style="86" customWidth="1"/>
    <col min="4" max="4" width="51.28515625" style="86" customWidth="1"/>
    <col min="5" max="5" width="16.28515625" style="86" customWidth="1"/>
    <col min="6" max="6" width="16" style="86" hidden="1" customWidth="1"/>
    <col min="7" max="7" width="16.28515625" style="86" hidden="1" customWidth="1"/>
    <col min="8" max="8" width="48" style="86" customWidth="1"/>
    <col min="9" max="258" width="9.140625" style="86"/>
    <col min="259" max="259" width="6.85546875" style="86" customWidth="1"/>
    <col min="260" max="260" width="28.85546875" style="86" customWidth="1"/>
    <col min="261" max="261" width="29.7109375" style="86" customWidth="1"/>
    <col min="262" max="262" width="51.28515625" style="86" customWidth="1"/>
    <col min="263" max="263" width="17.140625" style="86" customWidth="1"/>
    <col min="264" max="264" width="48" style="86" customWidth="1"/>
    <col min="265" max="514" width="9.140625" style="86"/>
    <col min="515" max="515" width="6.85546875" style="86" customWidth="1"/>
    <col min="516" max="516" width="28.85546875" style="86" customWidth="1"/>
    <col min="517" max="517" width="29.7109375" style="86" customWidth="1"/>
    <col min="518" max="518" width="51.28515625" style="86" customWidth="1"/>
    <col min="519" max="519" width="17.140625" style="86" customWidth="1"/>
    <col min="520" max="520" width="48" style="86" customWidth="1"/>
    <col min="521" max="770" width="9.140625" style="86"/>
    <col min="771" max="771" width="6.85546875" style="86" customWidth="1"/>
    <col min="772" max="772" width="28.85546875" style="86" customWidth="1"/>
    <col min="773" max="773" width="29.7109375" style="86" customWidth="1"/>
    <col min="774" max="774" width="51.28515625" style="86" customWidth="1"/>
    <col min="775" max="775" width="17.140625" style="86" customWidth="1"/>
    <col min="776" max="776" width="48" style="86" customWidth="1"/>
    <col min="777" max="1026" width="9.140625" style="86"/>
    <col min="1027" max="1027" width="6.85546875" style="86" customWidth="1"/>
    <col min="1028" max="1028" width="28.85546875" style="86" customWidth="1"/>
    <col min="1029" max="1029" width="29.7109375" style="86" customWidth="1"/>
    <col min="1030" max="1030" width="51.28515625" style="86" customWidth="1"/>
    <col min="1031" max="1031" width="17.140625" style="86" customWidth="1"/>
    <col min="1032" max="1032" width="48" style="86" customWidth="1"/>
    <col min="1033" max="1282" width="9.140625" style="86"/>
    <col min="1283" max="1283" width="6.85546875" style="86" customWidth="1"/>
    <col min="1284" max="1284" width="28.85546875" style="86" customWidth="1"/>
    <col min="1285" max="1285" width="29.7109375" style="86" customWidth="1"/>
    <col min="1286" max="1286" width="51.28515625" style="86" customWidth="1"/>
    <col min="1287" max="1287" width="17.140625" style="86" customWidth="1"/>
    <col min="1288" max="1288" width="48" style="86" customWidth="1"/>
    <col min="1289" max="1538" width="9.140625" style="86"/>
    <col min="1539" max="1539" width="6.85546875" style="86" customWidth="1"/>
    <col min="1540" max="1540" width="28.85546875" style="86" customWidth="1"/>
    <col min="1541" max="1541" width="29.7109375" style="86" customWidth="1"/>
    <col min="1542" max="1542" width="51.28515625" style="86" customWidth="1"/>
    <col min="1543" max="1543" width="17.140625" style="86" customWidth="1"/>
    <col min="1544" max="1544" width="48" style="86" customWidth="1"/>
    <col min="1545" max="1794" width="9.140625" style="86"/>
    <col min="1795" max="1795" width="6.85546875" style="86" customWidth="1"/>
    <col min="1796" max="1796" width="28.85546875" style="86" customWidth="1"/>
    <col min="1797" max="1797" width="29.7109375" style="86" customWidth="1"/>
    <col min="1798" max="1798" width="51.28515625" style="86" customWidth="1"/>
    <col min="1799" max="1799" width="17.140625" style="86" customWidth="1"/>
    <col min="1800" max="1800" width="48" style="86" customWidth="1"/>
    <col min="1801" max="2050" width="9.140625" style="86"/>
    <col min="2051" max="2051" width="6.85546875" style="86" customWidth="1"/>
    <col min="2052" max="2052" width="28.85546875" style="86" customWidth="1"/>
    <col min="2053" max="2053" width="29.7109375" style="86" customWidth="1"/>
    <col min="2054" max="2054" width="51.28515625" style="86" customWidth="1"/>
    <col min="2055" max="2055" width="17.140625" style="86" customWidth="1"/>
    <col min="2056" max="2056" width="48" style="86" customWidth="1"/>
    <col min="2057" max="2306" width="9.140625" style="86"/>
    <col min="2307" max="2307" width="6.85546875" style="86" customWidth="1"/>
    <col min="2308" max="2308" width="28.85546875" style="86" customWidth="1"/>
    <col min="2309" max="2309" width="29.7109375" style="86" customWidth="1"/>
    <col min="2310" max="2310" width="51.28515625" style="86" customWidth="1"/>
    <col min="2311" max="2311" width="17.140625" style="86" customWidth="1"/>
    <col min="2312" max="2312" width="48" style="86" customWidth="1"/>
    <col min="2313" max="2562" width="9.140625" style="86"/>
    <col min="2563" max="2563" width="6.85546875" style="86" customWidth="1"/>
    <col min="2564" max="2564" width="28.85546875" style="86" customWidth="1"/>
    <col min="2565" max="2565" width="29.7109375" style="86" customWidth="1"/>
    <col min="2566" max="2566" width="51.28515625" style="86" customWidth="1"/>
    <col min="2567" max="2567" width="17.140625" style="86" customWidth="1"/>
    <col min="2568" max="2568" width="48" style="86" customWidth="1"/>
    <col min="2569" max="2818" width="9.140625" style="86"/>
    <col min="2819" max="2819" width="6.85546875" style="86" customWidth="1"/>
    <col min="2820" max="2820" width="28.85546875" style="86" customWidth="1"/>
    <col min="2821" max="2821" width="29.7109375" style="86" customWidth="1"/>
    <col min="2822" max="2822" width="51.28515625" style="86" customWidth="1"/>
    <col min="2823" max="2823" width="17.140625" style="86" customWidth="1"/>
    <col min="2824" max="2824" width="48" style="86" customWidth="1"/>
    <col min="2825" max="3074" width="9.140625" style="86"/>
    <col min="3075" max="3075" width="6.85546875" style="86" customWidth="1"/>
    <col min="3076" max="3076" width="28.85546875" style="86" customWidth="1"/>
    <col min="3077" max="3077" width="29.7109375" style="86" customWidth="1"/>
    <col min="3078" max="3078" width="51.28515625" style="86" customWidth="1"/>
    <col min="3079" max="3079" width="17.140625" style="86" customWidth="1"/>
    <col min="3080" max="3080" width="48" style="86" customWidth="1"/>
    <col min="3081" max="3330" width="9.140625" style="86"/>
    <col min="3331" max="3331" width="6.85546875" style="86" customWidth="1"/>
    <col min="3332" max="3332" width="28.85546875" style="86" customWidth="1"/>
    <col min="3333" max="3333" width="29.7109375" style="86" customWidth="1"/>
    <col min="3334" max="3334" width="51.28515625" style="86" customWidth="1"/>
    <col min="3335" max="3335" width="17.140625" style="86" customWidth="1"/>
    <col min="3336" max="3336" width="48" style="86" customWidth="1"/>
    <col min="3337" max="3586" width="9.140625" style="86"/>
    <col min="3587" max="3587" width="6.85546875" style="86" customWidth="1"/>
    <col min="3588" max="3588" width="28.85546875" style="86" customWidth="1"/>
    <col min="3589" max="3589" width="29.7109375" style="86" customWidth="1"/>
    <col min="3590" max="3590" width="51.28515625" style="86" customWidth="1"/>
    <col min="3591" max="3591" width="17.140625" style="86" customWidth="1"/>
    <col min="3592" max="3592" width="48" style="86" customWidth="1"/>
    <col min="3593" max="3842" width="9.140625" style="86"/>
    <col min="3843" max="3843" width="6.85546875" style="86" customWidth="1"/>
    <col min="3844" max="3844" width="28.85546875" style="86" customWidth="1"/>
    <col min="3845" max="3845" width="29.7109375" style="86" customWidth="1"/>
    <col min="3846" max="3846" width="51.28515625" style="86" customWidth="1"/>
    <col min="3847" max="3847" width="17.140625" style="86" customWidth="1"/>
    <col min="3848" max="3848" width="48" style="86" customWidth="1"/>
    <col min="3849" max="4098" width="9.140625" style="86"/>
    <col min="4099" max="4099" width="6.85546875" style="86" customWidth="1"/>
    <col min="4100" max="4100" width="28.85546875" style="86" customWidth="1"/>
    <col min="4101" max="4101" width="29.7109375" style="86" customWidth="1"/>
    <col min="4102" max="4102" width="51.28515625" style="86" customWidth="1"/>
    <col min="4103" max="4103" width="17.140625" style="86" customWidth="1"/>
    <col min="4104" max="4104" width="48" style="86" customWidth="1"/>
    <col min="4105" max="4354" width="9.140625" style="86"/>
    <col min="4355" max="4355" width="6.85546875" style="86" customWidth="1"/>
    <col min="4356" max="4356" width="28.85546875" style="86" customWidth="1"/>
    <col min="4357" max="4357" width="29.7109375" style="86" customWidth="1"/>
    <col min="4358" max="4358" width="51.28515625" style="86" customWidth="1"/>
    <col min="4359" max="4359" width="17.140625" style="86" customWidth="1"/>
    <col min="4360" max="4360" width="48" style="86" customWidth="1"/>
    <col min="4361" max="4610" width="9.140625" style="86"/>
    <col min="4611" max="4611" width="6.85546875" style="86" customWidth="1"/>
    <col min="4612" max="4612" width="28.85546875" style="86" customWidth="1"/>
    <col min="4613" max="4613" width="29.7109375" style="86" customWidth="1"/>
    <col min="4614" max="4614" width="51.28515625" style="86" customWidth="1"/>
    <col min="4615" max="4615" width="17.140625" style="86" customWidth="1"/>
    <col min="4616" max="4616" width="48" style="86" customWidth="1"/>
    <col min="4617" max="4866" width="9.140625" style="86"/>
    <col min="4867" max="4867" width="6.85546875" style="86" customWidth="1"/>
    <col min="4868" max="4868" width="28.85546875" style="86" customWidth="1"/>
    <col min="4869" max="4869" width="29.7109375" style="86" customWidth="1"/>
    <col min="4870" max="4870" width="51.28515625" style="86" customWidth="1"/>
    <col min="4871" max="4871" width="17.140625" style="86" customWidth="1"/>
    <col min="4872" max="4872" width="48" style="86" customWidth="1"/>
    <col min="4873" max="5122" width="9.140625" style="86"/>
    <col min="5123" max="5123" width="6.85546875" style="86" customWidth="1"/>
    <col min="5124" max="5124" width="28.85546875" style="86" customWidth="1"/>
    <col min="5125" max="5125" width="29.7109375" style="86" customWidth="1"/>
    <col min="5126" max="5126" width="51.28515625" style="86" customWidth="1"/>
    <col min="5127" max="5127" width="17.140625" style="86" customWidth="1"/>
    <col min="5128" max="5128" width="48" style="86" customWidth="1"/>
    <col min="5129" max="5378" width="9.140625" style="86"/>
    <col min="5379" max="5379" width="6.85546875" style="86" customWidth="1"/>
    <col min="5380" max="5380" width="28.85546875" style="86" customWidth="1"/>
    <col min="5381" max="5381" width="29.7109375" style="86" customWidth="1"/>
    <col min="5382" max="5382" width="51.28515625" style="86" customWidth="1"/>
    <col min="5383" max="5383" width="17.140625" style="86" customWidth="1"/>
    <col min="5384" max="5384" width="48" style="86" customWidth="1"/>
    <col min="5385" max="5634" width="9.140625" style="86"/>
    <col min="5635" max="5635" width="6.85546875" style="86" customWidth="1"/>
    <col min="5636" max="5636" width="28.85546875" style="86" customWidth="1"/>
    <col min="5637" max="5637" width="29.7109375" style="86" customWidth="1"/>
    <col min="5638" max="5638" width="51.28515625" style="86" customWidth="1"/>
    <col min="5639" max="5639" width="17.140625" style="86" customWidth="1"/>
    <col min="5640" max="5640" width="48" style="86" customWidth="1"/>
    <col min="5641" max="5890" width="9.140625" style="86"/>
    <col min="5891" max="5891" width="6.85546875" style="86" customWidth="1"/>
    <col min="5892" max="5892" width="28.85546875" style="86" customWidth="1"/>
    <col min="5893" max="5893" width="29.7109375" style="86" customWidth="1"/>
    <col min="5894" max="5894" width="51.28515625" style="86" customWidth="1"/>
    <col min="5895" max="5895" width="17.140625" style="86" customWidth="1"/>
    <col min="5896" max="5896" width="48" style="86" customWidth="1"/>
    <col min="5897" max="6146" width="9.140625" style="86"/>
    <col min="6147" max="6147" width="6.85546875" style="86" customWidth="1"/>
    <col min="6148" max="6148" width="28.85546875" style="86" customWidth="1"/>
    <col min="6149" max="6149" width="29.7109375" style="86" customWidth="1"/>
    <col min="6150" max="6150" width="51.28515625" style="86" customWidth="1"/>
    <col min="6151" max="6151" width="17.140625" style="86" customWidth="1"/>
    <col min="6152" max="6152" width="48" style="86" customWidth="1"/>
    <col min="6153" max="6402" width="9.140625" style="86"/>
    <col min="6403" max="6403" width="6.85546875" style="86" customWidth="1"/>
    <col min="6404" max="6404" width="28.85546875" style="86" customWidth="1"/>
    <col min="6405" max="6405" width="29.7109375" style="86" customWidth="1"/>
    <col min="6406" max="6406" width="51.28515625" style="86" customWidth="1"/>
    <col min="6407" max="6407" width="17.140625" style="86" customWidth="1"/>
    <col min="6408" max="6408" width="48" style="86" customWidth="1"/>
    <col min="6409" max="6658" width="9.140625" style="86"/>
    <col min="6659" max="6659" width="6.85546875" style="86" customWidth="1"/>
    <col min="6660" max="6660" width="28.85546875" style="86" customWidth="1"/>
    <col min="6661" max="6661" width="29.7109375" style="86" customWidth="1"/>
    <col min="6662" max="6662" width="51.28515625" style="86" customWidth="1"/>
    <col min="6663" max="6663" width="17.140625" style="86" customWidth="1"/>
    <col min="6664" max="6664" width="48" style="86" customWidth="1"/>
    <col min="6665" max="6914" width="9.140625" style="86"/>
    <col min="6915" max="6915" width="6.85546875" style="86" customWidth="1"/>
    <col min="6916" max="6916" width="28.85546875" style="86" customWidth="1"/>
    <col min="6917" max="6917" width="29.7109375" style="86" customWidth="1"/>
    <col min="6918" max="6918" width="51.28515625" style="86" customWidth="1"/>
    <col min="6919" max="6919" width="17.140625" style="86" customWidth="1"/>
    <col min="6920" max="6920" width="48" style="86" customWidth="1"/>
    <col min="6921" max="7170" width="9.140625" style="86"/>
    <col min="7171" max="7171" width="6.85546875" style="86" customWidth="1"/>
    <col min="7172" max="7172" width="28.85546875" style="86" customWidth="1"/>
    <col min="7173" max="7173" width="29.7109375" style="86" customWidth="1"/>
    <col min="7174" max="7174" width="51.28515625" style="86" customWidth="1"/>
    <col min="7175" max="7175" width="17.140625" style="86" customWidth="1"/>
    <col min="7176" max="7176" width="48" style="86" customWidth="1"/>
    <col min="7177" max="7426" width="9.140625" style="86"/>
    <col min="7427" max="7427" width="6.85546875" style="86" customWidth="1"/>
    <col min="7428" max="7428" width="28.85546875" style="86" customWidth="1"/>
    <col min="7429" max="7429" width="29.7109375" style="86" customWidth="1"/>
    <col min="7430" max="7430" width="51.28515625" style="86" customWidth="1"/>
    <col min="7431" max="7431" width="17.140625" style="86" customWidth="1"/>
    <col min="7432" max="7432" width="48" style="86" customWidth="1"/>
    <col min="7433" max="7682" width="9.140625" style="86"/>
    <col min="7683" max="7683" width="6.85546875" style="86" customWidth="1"/>
    <col min="7684" max="7684" width="28.85546875" style="86" customWidth="1"/>
    <col min="7685" max="7685" width="29.7109375" style="86" customWidth="1"/>
    <col min="7686" max="7686" width="51.28515625" style="86" customWidth="1"/>
    <col min="7687" max="7687" width="17.140625" style="86" customWidth="1"/>
    <col min="7688" max="7688" width="48" style="86" customWidth="1"/>
    <col min="7689" max="7938" width="9.140625" style="86"/>
    <col min="7939" max="7939" width="6.85546875" style="86" customWidth="1"/>
    <col min="7940" max="7940" width="28.85546875" style="86" customWidth="1"/>
    <col min="7941" max="7941" width="29.7109375" style="86" customWidth="1"/>
    <col min="7942" max="7942" width="51.28515625" style="86" customWidth="1"/>
    <col min="7943" max="7943" width="17.140625" style="86" customWidth="1"/>
    <col min="7944" max="7944" width="48" style="86" customWidth="1"/>
    <col min="7945" max="8194" width="9.140625" style="86"/>
    <col min="8195" max="8195" width="6.85546875" style="86" customWidth="1"/>
    <col min="8196" max="8196" width="28.85546875" style="86" customWidth="1"/>
    <col min="8197" max="8197" width="29.7109375" style="86" customWidth="1"/>
    <col min="8198" max="8198" width="51.28515625" style="86" customWidth="1"/>
    <col min="8199" max="8199" width="17.140625" style="86" customWidth="1"/>
    <col min="8200" max="8200" width="48" style="86" customWidth="1"/>
    <col min="8201" max="8450" width="9.140625" style="86"/>
    <col min="8451" max="8451" width="6.85546875" style="86" customWidth="1"/>
    <col min="8452" max="8452" width="28.85546875" style="86" customWidth="1"/>
    <col min="8453" max="8453" width="29.7109375" style="86" customWidth="1"/>
    <col min="8454" max="8454" width="51.28515625" style="86" customWidth="1"/>
    <col min="8455" max="8455" width="17.140625" style="86" customWidth="1"/>
    <col min="8456" max="8456" width="48" style="86" customWidth="1"/>
    <col min="8457" max="8706" width="9.140625" style="86"/>
    <col min="8707" max="8707" width="6.85546875" style="86" customWidth="1"/>
    <col min="8708" max="8708" width="28.85546875" style="86" customWidth="1"/>
    <col min="8709" max="8709" width="29.7109375" style="86" customWidth="1"/>
    <col min="8710" max="8710" width="51.28515625" style="86" customWidth="1"/>
    <col min="8711" max="8711" width="17.140625" style="86" customWidth="1"/>
    <col min="8712" max="8712" width="48" style="86" customWidth="1"/>
    <col min="8713" max="8962" width="9.140625" style="86"/>
    <col min="8963" max="8963" width="6.85546875" style="86" customWidth="1"/>
    <col min="8964" max="8964" width="28.85546875" style="86" customWidth="1"/>
    <col min="8965" max="8965" width="29.7109375" style="86" customWidth="1"/>
    <col min="8966" max="8966" width="51.28515625" style="86" customWidth="1"/>
    <col min="8967" max="8967" width="17.140625" style="86" customWidth="1"/>
    <col min="8968" max="8968" width="48" style="86" customWidth="1"/>
    <col min="8969" max="9218" width="9.140625" style="86"/>
    <col min="9219" max="9219" width="6.85546875" style="86" customWidth="1"/>
    <col min="9220" max="9220" width="28.85546875" style="86" customWidth="1"/>
    <col min="9221" max="9221" width="29.7109375" style="86" customWidth="1"/>
    <col min="9222" max="9222" width="51.28515625" style="86" customWidth="1"/>
    <col min="9223" max="9223" width="17.140625" style="86" customWidth="1"/>
    <col min="9224" max="9224" width="48" style="86" customWidth="1"/>
    <col min="9225" max="9474" width="9.140625" style="86"/>
    <col min="9475" max="9475" width="6.85546875" style="86" customWidth="1"/>
    <col min="9476" max="9476" width="28.85546875" style="86" customWidth="1"/>
    <col min="9477" max="9477" width="29.7109375" style="86" customWidth="1"/>
    <col min="9478" max="9478" width="51.28515625" style="86" customWidth="1"/>
    <col min="9479" max="9479" width="17.140625" style="86" customWidth="1"/>
    <col min="9480" max="9480" width="48" style="86" customWidth="1"/>
    <col min="9481" max="9730" width="9.140625" style="86"/>
    <col min="9731" max="9731" width="6.85546875" style="86" customWidth="1"/>
    <col min="9732" max="9732" width="28.85546875" style="86" customWidth="1"/>
    <col min="9733" max="9733" width="29.7109375" style="86" customWidth="1"/>
    <col min="9734" max="9734" width="51.28515625" style="86" customWidth="1"/>
    <col min="9735" max="9735" width="17.140625" style="86" customWidth="1"/>
    <col min="9736" max="9736" width="48" style="86" customWidth="1"/>
    <col min="9737" max="9986" width="9.140625" style="86"/>
    <col min="9987" max="9987" width="6.85546875" style="86" customWidth="1"/>
    <col min="9988" max="9988" width="28.85546875" style="86" customWidth="1"/>
    <col min="9989" max="9989" width="29.7109375" style="86" customWidth="1"/>
    <col min="9990" max="9990" width="51.28515625" style="86" customWidth="1"/>
    <col min="9991" max="9991" width="17.140625" style="86" customWidth="1"/>
    <col min="9992" max="9992" width="48" style="86" customWidth="1"/>
    <col min="9993" max="10242" width="9.140625" style="86"/>
    <col min="10243" max="10243" width="6.85546875" style="86" customWidth="1"/>
    <col min="10244" max="10244" width="28.85546875" style="86" customWidth="1"/>
    <col min="10245" max="10245" width="29.7109375" style="86" customWidth="1"/>
    <col min="10246" max="10246" width="51.28515625" style="86" customWidth="1"/>
    <col min="10247" max="10247" width="17.140625" style="86" customWidth="1"/>
    <col min="10248" max="10248" width="48" style="86" customWidth="1"/>
    <col min="10249" max="10498" width="9.140625" style="86"/>
    <col min="10499" max="10499" width="6.85546875" style="86" customWidth="1"/>
    <col min="10500" max="10500" width="28.85546875" style="86" customWidth="1"/>
    <col min="10501" max="10501" width="29.7109375" style="86" customWidth="1"/>
    <col min="10502" max="10502" width="51.28515625" style="86" customWidth="1"/>
    <col min="10503" max="10503" width="17.140625" style="86" customWidth="1"/>
    <col min="10504" max="10504" width="48" style="86" customWidth="1"/>
    <col min="10505" max="10754" width="9.140625" style="86"/>
    <col min="10755" max="10755" width="6.85546875" style="86" customWidth="1"/>
    <col min="10756" max="10756" width="28.85546875" style="86" customWidth="1"/>
    <col min="10757" max="10757" width="29.7109375" style="86" customWidth="1"/>
    <col min="10758" max="10758" width="51.28515625" style="86" customWidth="1"/>
    <col min="10759" max="10759" width="17.140625" style="86" customWidth="1"/>
    <col min="10760" max="10760" width="48" style="86" customWidth="1"/>
    <col min="10761" max="11010" width="9.140625" style="86"/>
    <col min="11011" max="11011" width="6.85546875" style="86" customWidth="1"/>
    <col min="11012" max="11012" width="28.85546875" style="86" customWidth="1"/>
    <col min="11013" max="11013" width="29.7109375" style="86" customWidth="1"/>
    <col min="11014" max="11014" width="51.28515625" style="86" customWidth="1"/>
    <col min="11015" max="11015" width="17.140625" style="86" customWidth="1"/>
    <col min="11016" max="11016" width="48" style="86" customWidth="1"/>
    <col min="11017" max="11266" width="9.140625" style="86"/>
    <col min="11267" max="11267" width="6.85546875" style="86" customWidth="1"/>
    <col min="11268" max="11268" width="28.85546875" style="86" customWidth="1"/>
    <col min="11269" max="11269" width="29.7109375" style="86" customWidth="1"/>
    <col min="11270" max="11270" width="51.28515625" style="86" customWidth="1"/>
    <col min="11271" max="11271" width="17.140625" style="86" customWidth="1"/>
    <col min="11272" max="11272" width="48" style="86" customWidth="1"/>
    <col min="11273" max="11522" width="9.140625" style="86"/>
    <col min="11523" max="11523" width="6.85546875" style="86" customWidth="1"/>
    <col min="11524" max="11524" width="28.85546875" style="86" customWidth="1"/>
    <col min="11525" max="11525" width="29.7109375" style="86" customWidth="1"/>
    <col min="11526" max="11526" width="51.28515625" style="86" customWidth="1"/>
    <col min="11527" max="11527" width="17.140625" style="86" customWidth="1"/>
    <col min="11528" max="11528" width="48" style="86" customWidth="1"/>
    <col min="11529" max="11778" width="9.140625" style="86"/>
    <col min="11779" max="11779" width="6.85546875" style="86" customWidth="1"/>
    <col min="11780" max="11780" width="28.85546875" style="86" customWidth="1"/>
    <col min="11781" max="11781" width="29.7109375" style="86" customWidth="1"/>
    <col min="11782" max="11782" width="51.28515625" style="86" customWidth="1"/>
    <col min="11783" max="11783" width="17.140625" style="86" customWidth="1"/>
    <col min="11784" max="11784" width="48" style="86" customWidth="1"/>
    <col min="11785" max="12034" width="9.140625" style="86"/>
    <col min="12035" max="12035" width="6.85546875" style="86" customWidth="1"/>
    <col min="12036" max="12036" width="28.85546875" style="86" customWidth="1"/>
    <col min="12037" max="12037" width="29.7109375" style="86" customWidth="1"/>
    <col min="12038" max="12038" width="51.28515625" style="86" customWidth="1"/>
    <col min="12039" max="12039" width="17.140625" style="86" customWidth="1"/>
    <col min="12040" max="12040" width="48" style="86" customWidth="1"/>
    <col min="12041" max="12290" width="9.140625" style="86"/>
    <col min="12291" max="12291" width="6.85546875" style="86" customWidth="1"/>
    <col min="12292" max="12292" width="28.85546875" style="86" customWidth="1"/>
    <col min="12293" max="12293" width="29.7109375" style="86" customWidth="1"/>
    <col min="12294" max="12294" width="51.28515625" style="86" customWidth="1"/>
    <col min="12295" max="12295" width="17.140625" style="86" customWidth="1"/>
    <col min="12296" max="12296" width="48" style="86" customWidth="1"/>
    <col min="12297" max="12546" width="9.140625" style="86"/>
    <col min="12547" max="12547" width="6.85546875" style="86" customWidth="1"/>
    <col min="12548" max="12548" width="28.85546875" style="86" customWidth="1"/>
    <col min="12549" max="12549" width="29.7109375" style="86" customWidth="1"/>
    <col min="12550" max="12550" width="51.28515625" style="86" customWidth="1"/>
    <col min="12551" max="12551" width="17.140625" style="86" customWidth="1"/>
    <col min="12552" max="12552" width="48" style="86" customWidth="1"/>
    <col min="12553" max="12802" width="9.140625" style="86"/>
    <col min="12803" max="12803" width="6.85546875" style="86" customWidth="1"/>
    <col min="12804" max="12804" width="28.85546875" style="86" customWidth="1"/>
    <col min="12805" max="12805" width="29.7109375" style="86" customWidth="1"/>
    <col min="12806" max="12806" width="51.28515625" style="86" customWidth="1"/>
    <col min="12807" max="12807" width="17.140625" style="86" customWidth="1"/>
    <col min="12808" max="12808" width="48" style="86" customWidth="1"/>
    <col min="12809" max="13058" width="9.140625" style="86"/>
    <col min="13059" max="13059" width="6.85546875" style="86" customWidth="1"/>
    <col min="13060" max="13060" width="28.85546875" style="86" customWidth="1"/>
    <col min="13061" max="13061" width="29.7109375" style="86" customWidth="1"/>
    <col min="13062" max="13062" width="51.28515625" style="86" customWidth="1"/>
    <col min="13063" max="13063" width="17.140625" style="86" customWidth="1"/>
    <col min="13064" max="13064" width="48" style="86" customWidth="1"/>
    <col min="13065" max="13314" width="9.140625" style="86"/>
    <col min="13315" max="13315" width="6.85546875" style="86" customWidth="1"/>
    <col min="13316" max="13316" width="28.85546875" style="86" customWidth="1"/>
    <col min="13317" max="13317" width="29.7109375" style="86" customWidth="1"/>
    <col min="13318" max="13318" width="51.28515625" style="86" customWidth="1"/>
    <col min="13319" max="13319" width="17.140625" style="86" customWidth="1"/>
    <col min="13320" max="13320" width="48" style="86" customWidth="1"/>
    <col min="13321" max="13570" width="9.140625" style="86"/>
    <col min="13571" max="13571" width="6.85546875" style="86" customWidth="1"/>
    <col min="13572" max="13572" width="28.85546875" style="86" customWidth="1"/>
    <col min="13573" max="13573" width="29.7109375" style="86" customWidth="1"/>
    <col min="13574" max="13574" width="51.28515625" style="86" customWidth="1"/>
    <col min="13575" max="13575" width="17.140625" style="86" customWidth="1"/>
    <col min="13576" max="13576" width="48" style="86" customWidth="1"/>
    <col min="13577" max="13826" width="9.140625" style="86"/>
    <col min="13827" max="13827" width="6.85546875" style="86" customWidth="1"/>
    <col min="13828" max="13828" width="28.85546875" style="86" customWidth="1"/>
    <col min="13829" max="13829" width="29.7109375" style="86" customWidth="1"/>
    <col min="13830" max="13830" width="51.28515625" style="86" customWidth="1"/>
    <col min="13831" max="13831" width="17.140625" style="86" customWidth="1"/>
    <col min="13832" max="13832" width="48" style="86" customWidth="1"/>
    <col min="13833" max="14082" width="9.140625" style="86"/>
    <col min="14083" max="14083" width="6.85546875" style="86" customWidth="1"/>
    <col min="14084" max="14084" width="28.85546875" style="86" customWidth="1"/>
    <col min="14085" max="14085" width="29.7109375" style="86" customWidth="1"/>
    <col min="14086" max="14086" width="51.28515625" style="86" customWidth="1"/>
    <col min="14087" max="14087" width="17.140625" style="86" customWidth="1"/>
    <col min="14088" max="14088" width="48" style="86" customWidth="1"/>
    <col min="14089" max="14338" width="9.140625" style="86"/>
    <col min="14339" max="14339" width="6.85546875" style="86" customWidth="1"/>
    <col min="14340" max="14340" width="28.85546875" style="86" customWidth="1"/>
    <col min="14341" max="14341" width="29.7109375" style="86" customWidth="1"/>
    <col min="14342" max="14342" width="51.28515625" style="86" customWidth="1"/>
    <col min="14343" max="14343" width="17.140625" style="86" customWidth="1"/>
    <col min="14344" max="14344" width="48" style="86" customWidth="1"/>
    <col min="14345" max="14594" width="9.140625" style="86"/>
    <col min="14595" max="14595" width="6.85546875" style="86" customWidth="1"/>
    <col min="14596" max="14596" width="28.85546875" style="86" customWidth="1"/>
    <col min="14597" max="14597" width="29.7109375" style="86" customWidth="1"/>
    <col min="14598" max="14598" width="51.28515625" style="86" customWidth="1"/>
    <col min="14599" max="14599" width="17.140625" style="86" customWidth="1"/>
    <col min="14600" max="14600" width="48" style="86" customWidth="1"/>
    <col min="14601" max="14850" width="9.140625" style="86"/>
    <col min="14851" max="14851" width="6.85546875" style="86" customWidth="1"/>
    <col min="14852" max="14852" width="28.85546875" style="86" customWidth="1"/>
    <col min="14853" max="14853" width="29.7109375" style="86" customWidth="1"/>
    <col min="14854" max="14854" width="51.28515625" style="86" customWidth="1"/>
    <col min="14855" max="14855" width="17.140625" style="86" customWidth="1"/>
    <col min="14856" max="14856" width="48" style="86" customWidth="1"/>
    <col min="14857" max="15106" width="9.140625" style="86"/>
    <col min="15107" max="15107" width="6.85546875" style="86" customWidth="1"/>
    <col min="15108" max="15108" width="28.85546875" style="86" customWidth="1"/>
    <col min="15109" max="15109" width="29.7109375" style="86" customWidth="1"/>
    <col min="15110" max="15110" width="51.28515625" style="86" customWidth="1"/>
    <col min="15111" max="15111" width="17.140625" style="86" customWidth="1"/>
    <col min="15112" max="15112" width="48" style="86" customWidth="1"/>
    <col min="15113" max="15362" width="9.140625" style="86"/>
    <col min="15363" max="15363" width="6.85546875" style="86" customWidth="1"/>
    <col min="15364" max="15364" width="28.85546875" style="86" customWidth="1"/>
    <col min="15365" max="15365" width="29.7109375" style="86" customWidth="1"/>
    <col min="15366" max="15366" width="51.28515625" style="86" customWidth="1"/>
    <col min="15367" max="15367" width="17.140625" style="86" customWidth="1"/>
    <col min="15368" max="15368" width="48" style="86" customWidth="1"/>
    <col min="15369" max="15618" width="9.140625" style="86"/>
    <col min="15619" max="15619" width="6.85546875" style="86" customWidth="1"/>
    <col min="15620" max="15620" width="28.85546875" style="86" customWidth="1"/>
    <col min="15621" max="15621" width="29.7109375" style="86" customWidth="1"/>
    <col min="15622" max="15622" width="51.28515625" style="86" customWidth="1"/>
    <col min="15623" max="15623" width="17.140625" style="86" customWidth="1"/>
    <col min="15624" max="15624" width="48" style="86" customWidth="1"/>
    <col min="15625" max="15874" width="9.140625" style="86"/>
    <col min="15875" max="15875" width="6.85546875" style="86" customWidth="1"/>
    <col min="15876" max="15876" width="28.85546875" style="86" customWidth="1"/>
    <col min="15877" max="15877" width="29.7109375" style="86" customWidth="1"/>
    <col min="15878" max="15878" width="51.28515625" style="86" customWidth="1"/>
    <col min="15879" max="15879" width="17.140625" style="86" customWidth="1"/>
    <col min="15880" max="15880" width="48" style="86" customWidth="1"/>
    <col min="15881" max="16130" width="9.140625" style="86"/>
    <col min="16131" max="16131" width="6.85546875" style="86" customWidth="1"/>
    <col min="16132" max="16132" width="28.85546875" style="86" customWidth="1"/>
    <col min="16133" max="16133" width="29.7109375" style="86" customWidth="1"/>
    <col min="16134" max="16134" width="51.28515625" style="86" customWidth="1"/>
    <col min="16135" max="16135" width="17.140625" style="86" customWidth="1"/>
    <col min="16136" max="16136" width="48" style="86" customWidth="1"/>
    <col min="16137" max="16384" width="9.140625" style="86"/>
  </cols>
  <sheetData>
    <row r="1" spans="1:8" x14ac:dyDescent="0.25">
      <c r="A1" s="235" t="s">
        <v>304</v>
      </c>
      <c r="B1" s="236"/>
      <c r="C1" s="236"/>
      <c r="D1" s="236"/>
      <c r="E1" s="236"/>
      <c r="F1" s="236"/>
      <c r="G1" s="236"/>
      <c r="H1" s="236"/>
    </row>
    <row r="2" spans="1:8" x14ac:dyDescent="0.25">
      <c r="A2" s="235"/>
      <c r="B2" s="236"/>
      <c r="C2" s="236"/>
      <c r="D2" s="236"/>
      <c r="E2" s="236"/>
      <c r="F2" s="236"/>
      <c r="G2" s="236"/>
      <c r="H2" s="236"/>
    </row>
    <row r="3" spans="1:8" ht="18" customHeight="1" x14ac:dyDescent="0.25">
      <c r="A3" s="235"/>
      <c r="B3" s="236"/>
      <c r="C3" s="236"/>
      <c r="D3" s="236"/>
      <c r="E3" s="236"/>
      <c r="F3" s="236"/>
      <c r="G3" s="236"/>
      <c r="H3" s="236"/>
    </row>
    <row r="4" spans="1:8" ht="22.5" customHeight="1" x14ac:dyDescent="0.25">
      <c r="A4" s="237"/>
      <c r="B4" s="237"/>
      <c r="C4" s="237"/>
      <c r="D4" s="237"/>
      <c r="E4" s="237"/>
      <c r="F4" s="237"/>
      <c r="G4" s="237"/>
      <c r="H4" s="237"/>
    </row>
    <row r="5" spans="1:8" ht="16.5" customHeight="1" x14ac:dyDescent="0.25">
      <c r="A5" s="238" t="s">
        <v>233</v>
      </c>
      <c r="B5" s="239" t="s">
        <v>234</v>
      </c>
      <c r="C5" s="239" t="s">
        <v>159</v>
      </c>
      <c r="D5" s="239" t="s">
        <v>235</v>
      </c>
      <c r="E5" s="87">
        <v>2022</v>
      </c>
      <c r="F5" s="87">
        <v>2023</v>
      </c>
      <c r="G5" s="87">
        <v>2024</v>
      </c>
      <c r="H5" s="239" t="s">
        <v>236</v>
      </c>
    </row>
    <row r="6" spans="1:8" s="88" customFormat="1" ht="36.75" customHeight="1" x14ac:dyDescent="0.25">
      <c r="A6" s="238"/>
      <c r="B6" s="239"/>
      <c r="C6" s="239"/>
      <c r="D6" s="239"/>
      <c r="E6" s="87" t="s">
        <v>237</v>
      </c>
      <c r="F6" s="87" t="s">
        <v>237</v>
      </c>
      <c r="G6" s="87" t="s">
        <v>237</v>
      </c>
      <c r="H6" s="239"/>
    </row>
    <row r="7" spans="1:8" s="88" customFormat="1" ht="144" customHeight="1" x14ac:dyDescent="0.25">
      <c r="A7" s="179">
        <v>1</v>
      </c>
      <c r="B7" s="179" t="s">
        <v>297</v>
      </c>
      <c r="C7" s="109" t="s">
        <v>294</v>
      </c>
      <c r="D7" s="143" t="s">
        <v>214</v>
      </c>
      <c r="E7" s="90">
        <v>959000</v>
      </c>
      <c r="F7" s="90"/>
      <c r="G7" s="90"/>
      <c r="H7" s="178" t="s">
        <v>292</v>
      </c>
    </row>
    <row r="8" spans="1:8" s="88" customFormat="1" ht="167.25" customHeight="1" x14ac:dyDescent="0.25">
      <c r="A8" s="179">
        <v>2</v>
      </c>
      <c r="B8" s="179" t="s">
        <v>297</v>
      </c>
      <c r="C8" s="109" t="s">
        <v>295</v>
      </c>
      <c r="D8" s="143" t="s">
        <v>216</v>
      </c>
      <c r="E8" s="90">
        <v>1600</v>
      </c>
      <c r="F8" s="90"/>
      <c r="G8" s="90"/>
      <c r="H8" s="178" t="s">
        <v>292</v>
      </c>
    </row>
    <row r="9" spans="1:8" s="88" customFormat="1" ht="145.5" customHeight="1" x14ac:dyDescent="0.25">
      <c r="A9" s="179">
        <v>3</v>
      </c>
      <c r="B9" s="179" t="s">
        <v>297</v>
      </c>
      <c r="C9" s="109" t="s">
        <v>296</v>
      </c>
      <c r="D9" s="143" t="s">
        <v>215</v>
      </c>
      <c r="E9" s="90">
        <v>657401</v>
      </c>
      <c r="F9" s="90"/>
      <c r="G9" s="90"/>
      <c r="H9" s="178" t="s">
        <v>292</v>
      </c>
    </row>
    <row r="10" spans="1:8" s="88" customFormat="1" ht="150" customHeight="1" x14ac:dyDescent="0.25">
      <c r="A10" s="179">
        <v>4</v>
      </c>
      <c r="B10" s="179" t="s">
        <v>297</v>
      </c>
      <c r="C10" s="109" t="s">
        <v>302</v>
      </c>
      <c r="D10" s="15" t="s">
        <v>301</v>
      </c>
      <c r="E10" s="90">
        <v>-338000</v>
      </c>
      <c r="F10" s="90"/>
      <c r="G10" s="90"/>
      <c r="H10" s="178" t="s">
        <v>292</v>
      </c>
    </row>
    <row r="11" spans="1:8" s="88" customFormat="1" ht="60.75" customHeight="1" x14ac:dyDescent="0.25">
      <c r="A11" s="179">
        <v>5</v>
      </c>
      <c r="B11" s="179" t="s">
        <v>268</v>
      </c>
      <c r="C11" s="173" t="s">
        <v>277</v>
      </c>
      <c r="D11" s="110" t="s">
        <v>276</v>
      </c>
      <c r="E11" s="90">
        <v>-5829.1200000000008</v>
      </c>
      <c r="F11" s="90">
        <v>0</v>
      </c>
      <c r="G11" s="90">
        <v>0</v>
      </c>
      <c r="H11" s="178" t="s">
        <v>252</v>
      </c>
    </row>
    <row r="12" spans="1:8" s="88" customFormat="1" ht="113.25" customHeight="1" x14ac:dyDescent="0.25">
      <c r="A12" s="179">
        <v>6</v>
      </c>
      <c r="B12" s="91" t="s">
        <v>239</v>
      </c>
      <c r="C12" s="109" t="s">
        <v>291</v>
      </c>
      <c r="D12" s="15" t="s">
        <v>86</v>
      </c>
      <c r="E12" s="90">
        <v>96000</v>
      </c>
      <c r="F12" s="90"/>
      <c r="G12" s="90"/>
      <c r="H12" s="178" t="s">
        <v>292</v>
      </c>
    </row>
    <row r="13" spans="1:8" s="88" customFormat="1" ht="68.25" customHeight="1" x14ac:dyDescent="0.25">
      <c r="A13" s="179">
        <v>7</v>
      </c>
      <c r="B13" s="91" t="s">
        <v>239</v>
      </c>
      <c r="C13" s="109" t="s">
        <v>293</v>
      </c>
      <c r="D13" s="15" t="s">
        <v>92</v>
      </c>
      <c r="E13" s="208">
        <v>6066.53</v>
      </c>
      <c r="F13" s="90"/>
      <c r="G13" s="90"/>
      <c r="H13" s="178" t="s">
        <v>292</v>
      </c>
    </row>
    <row r="14" spans="1:8" s="88" customFormat="1" ht="73.5" customHeight="1" x14ac:dyDescent="0.25">
      <c r="A14" s="179">
        <v>8</v>
      </c>
      <c r="B14" s="91" t="s">
        <v>239</v>
      </c>
      <c r="C14" s="186" t="s">
        <v>285</v>
      </c>
      <c r="D14" s="15" t="s">
        <v>282</v>
      </c>
      <c r="E14" s="209">
        <v>8565.7199999999993</v>
      </c>
      <c r="F14" s="90">
        <v>0</v>
      </c>
      <c r="G14" s="90">
        <v>0</v>
      </c>
      <c r="H14" s="178" t="s">
        <v>292</v>
      </c>
    </row>
    <row r="15" spans="1:8" s="88" customFormat="1" ht="74.25" customHeight="1" x14ac:dyDescent="0.25">
      <c r="A15" s="179">
        <v>9</v>
      </c>
      <c r="B15" s="92" t="s">
        <v>253</v>
      </c>
      <c r="C15" s="180" t="s">
        <v>251</v>
      </c>
      <c r="D15" s="15" t="s">
        <v>78</v>
      </c>
      <c r="E15" s="189">
        <v>60728.83</v>
      </c>
      <c r="F15" s="90">
        <v>0</v>
      </c>
      <c r="G15" s="90">
        <v>0</v>
      </c>
      <c r="H15" s="178" t="s">
        <v>252</v>
      </c>
    </row>
    <row r="16" spans="1:8" s="88" customFormat="1" ht="100.5" customHeight="1" x14ac:dyDescent="0.25">
      <c r="A16" s="120">
        <v>10</v>
      </c>
      <c r="B16" s="92" t="s">
        <v>253</v>
      </c>
      <c r="C16" s="180" t="s">
        <v>250</v>
      </c>
      <c r="D16" s="143" t="s">
        <v>72</v>
      </c>
      <c r="E16" s="145">
        <v>186198.22</v>
      </c>
      <c r="F16" s="90">
        <v>0</v>
      </c>
      <c r="G16" s="90">
        <v>0</v>
      </c>
      <c r="H16" s="178" t="s">
        <v>252</v>
      </c>
    </row>
    <row r="17" spans="1:8" s="88" customFormat="1" ht="111.75" customHeight="1" x14ac:dyDescent="0.25">
      <c r="A17" s="120">
        <v>11</v>
      </c>
      <c r="B17" s="91" t="s">
        <v>239</v>
      </c>
      <c r="C17" s="181" t="s">
        <v>278</v>
      </c>
      <c r="D17" s="190" t="s">
        <v>177</v>
      </c>
      <c r="E17" s="145">
        <v>11845.01</v>
      </c>
      <c r="F17" s="90">
        <v>0</v>
      </c>
      <c r="G17" s="90">
        <v>0</v>
      </c>
      <c r="H17" s="178" t="s">
        <v>252</v>
      </c>
    </row>
    <row r="18" spans="1:8" s="88" customFormat="1" ht="28.5" customHeight="1" x14ac:dyDescent="0.25">
      <c r="A18" s="234" t="s">
        <v>238</v>
      </c>
      <c r="B18" s="234"/>
      <c r="C18" s="234"/>
      <c r="D18" s="234"/>
      <c r="E18" s="93">
        <f>SUM(E7:E17)</f>
        <v>1643576.19</v>
      </c>
      <c r="F18" s="93">
        <f t="shared" ref="F18:G18" si="0">SUM(F7:F17)</f>
        <v>0</v>
      </c>
      <c r="G18" s="93">
        <f t="shared" si="0"/>
        <v>0</v>
      </c>
      <c r="H18" s="178"/>
    </row>
    <row r="19" spans="1:8" s="88" customFormat="1" ht="86.25" customHeight="1" x14ac:dyDescent="0.25">
      <c r="A19" s="197">
        <v>12</v>
      </c>
      <c r="B19" s="91" t="s">
        <v>239</v>
      </c>
      <c r="C19" s="107" t="s">
        <v>286</v>
      </c>
      <c r="D19" s="15" t="s">
        <v>249</v>
      </c>
      <c r="E19" s="90">
        <v>10000</v>
      </c>
      <c r="F19" s="90"/>
      <c r="G19" s="93"/>
      <c r="H19" s="178" t="s">
        <v>287</v>
      </c>
    </row>
    <row r="20" spans="1:8" s="88" customFormat="1" ht="111" customHeight="1" x14ac:dyDescent="0.25">
      <c r="A20" s="120">
        <v>13</v>
      </c>
      <c r="B20" s="91" t="s">
        <v>239</v>
      </c>
      <c r="C20" s="107" t="s">
        <v>289</v>
      </c>
      <c r="D20" s="15" t="s">
        <v>288</v>
      </c>
      <c r="E20" s="32">
        <v>291400</v>
      </c>
      <c r="F20" s="90">
        <v>0</v>
      </c>
      <c r="G20" s="90">
        <v>0</v>
      </c>
      <c r="H20" s="178" t="s">
        <v>290</v>
      </c>
    </row>
    <row r="21" spans="1:8" s="88" customFormat="1" ht="124.5" customHeight="1" x14ac:dyDescent="0.25">
      <c r="A21" s="120">
        <v>14</v>
      </c>
      <c r="B21" s="91" t="s">
        <v>239</v>
      </c>
      <c r="C21" s="109" t="s">
        <v>175</v>
      </c>
      <c r="D21" s="117" t="s">
        <v>255</v>
      </c>
      <c r="E21" s="95">
        <v>1447810.6</v>
      </c>
      <c r="F21" s="95">
        <v>0</v>
      </c>
      <c r="G21" s="95">
        <v>0</v>
      </c>
      <c r="H21" s="167" t="s">
        <v>303</v>
      </c>
    </row>
    <row r="22" spans="1:8" s="88" customFormat="1" ht="27" customHeight="1" x14ac:dyDescent="0.25">
      <c r="A22" s="184" t="s">
        <v>240</v>
      </c>
      <c r="B22" s="96"/>
      <c r="C22" s="96"/>
      <c r="D22" s="96"/>
      <c r="E22" s="93">
        <f>SUM(E19:E21)</f>
        <v>1749210.6</v>
      </c>
      <c r="F22" s="93">
        <f>SUM(F19:F21)</f>
        <v>0</v>
      </c>
      <c r="G22" s="93">
        <f>SUM(G19:G21)</f>
        <v>0</v>
      </c>
      <c r="H22" s="91"/>
    </row>
    <row r="23" spans="1:8" ht="24" customHeight="1" x14ac:dyDescent="0.25">
      <c r="A23" s="184" t="s">
        <v>241</v>
      </c>
      <c r="B23" s="96"/>
      <c r="C23" s="96"/>
      <c r="D23" s="96"/>
      <c r="E23" s="93">
        <f>E18+E22</f>
        <v>3392786.79</v>
      </c>
      <c r="F23" s="93">
        <f>F18+F22</f>
        <v>0</v>
      </c>
      <c r="G23" s="93">
        <f>G18+G22</f>
        <v>0</v>
      </c>
      <c r="H23" s="91"/>
    </row>
    <row r="24" spans="1:8" x14ac:dyDescent="0.25">
      <c r="A24" s="86"/>
    </row>
    <row r="25" spans="1:8" x14ac:dyDescent="0.25">
      <c r="E25" s="98"/>
      <c r="F25" s="98"/>
      <c r="G25" s="98"/>
      <c r="H25" s="98"/>
    </row>
    <row r="26" spans="1:8" ht="19.5" x14ac:dyDescent="0.3">
      <c r="E26" s="99"/>
      <c r="F26" s="100"/>
      <c r="G26" s="99"/>
      <c r="H26" s="98"/>
    </row>
    <row r="27" spans="1:8" x14ac:dyDescent="0.25">
      <c r="C27" s="155"/>
      <c r="D27" s="155"/>
      <c r="E27" s="156"/>
      <c r="F27" s="98"/>
      <c r="G27" s="98"/>
      <c r="H27" s="98"/>
    </row>
    <row r="28" spans="1:8" x14ac:dyDescent="0.25">
      <c r="C28" s="98"/>
      <c r="D28" s="98"/>
      <c r="E28" s="101"/>
      <c r="F28" s="101"/>
      <c r="G28" s="101"/>
      <c r="H28" s="98"/>
    </row>
    <row r="29" spans="1:8" x14ac:dyDescent="0.25">
      <c r="C29" s="98"/>
      <c r="D29" s="98"/>
      <c r="E29" s="98"/>
      <c r="F29" s="98"/>
      <c r="G29" s="101"/>
      <c r="H29" s="98"/>
    </row>
    <row r="30" spans="1:8" x14ac:dyDescent="0.25">
      <c r="E30" s="98"/>
      <c r="F30" s="98"/>
      <c r="G30" s="98"/>
      <c r="H30" s="98"/>
    </row>
  </sheetData>
  <mergeCells count="7">
    <mergeCell ref="A18:D18"/>
    <mergeCell ref="A1:H4"/>
    <mergeCell ref="A5:A6"/>
    <mergeCell ref="B5:B6"/>
    <mergeCell ref="C5:C6"/>
    <mergeCell ref="D5:D6"/>
    <mergeCell ref="H5:H6"/>
  </mergeCells>
  <printOptions horizontalCentered="1"/>
  <pageMargins left="0" right="0" top="0.74803149606299213" bottom="0.35433070866141736" header="0.31496062992125984" footer="0.31496062992125984"/>
  <pageSetup paperSize="9" scale="65"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прил1 ист</vt:lpstr>
      <vt:lpstr>прил2 </vt:lpstr>
      <vt:lpstr>прил2 ист</vt:lpstr>
      <vt:lpstr>прил3 дох</vt:lpstr>
      <vt:lpstr>прил4 дох</vt:lpstr>
      <vt:lpstr>прил5 безв</vt:lpstr>
      <vt:lpstr>прил6 безв 2</vt:lpstr>
      <vt:lpstr>список ноябрь</vt:lpstr>
      <vt:lpstr>'прил4 дох'!Заголовки_для_печати</vt:lpstr>
      <vt:lpstr>'прил6 безв 2'!Заголовки_для_печати</vt:lpstr>
      <vt:lpstr>'прил6 безв 2'!Область_печати</vt:lpstr>
      <vt:lpstr>'список ноябрь'!Область_печати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Модеева</dc:creator>
  <cp:lastModifiedBy>sss</cp:lastModifiedBy>
  <cp:lastPrinted>2022-11-11T08:32:43Z</cp:lastPrinted>
  <dcterms:created xsi:type="dcterms:W3CDTF">2019-09-10T06:52:50Z</dcterms:created>
  <dcterms:modified xsi:type="dcterms:W3CDTF">2022-11-11T08:36:35Z</dcterms:modified>
</cp:coreProperties>
</file>